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firstSheet="1" activeTab="1"/>
  </bookViews>
  <sheets>
    <sheet name="2013,2014,2015" sheetId="1" r:id="rId1"/>
    <sheet name="2019" sheetId="2" r:id="rId2"/>
    <sheet name="Лист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<sst xmlns="http://schemas.openxmlformats.org/spreadsheetml/2006/main" count="340" uniqueCount="183">
  <si>
    <t>01</t>
  </si>
  <si>
    <t>ì³ï³éáÕçáõÃÛáõÝ</t>
  </si>
  <si>
    <t>02</t>
  </si>
  <si>
    <t>²Ý³ßË³ïáõÝ³ÏáõÃÛáõÝ</t>
  </si>
  <si>
    <t>03</t>
  </si>
  <si>
    <t xml:space="preserve">Ì»ñáõÃÛáõÝ </t>
  </si>
  <si>
    <t>êáóÇ³É³Ï³Ý Ï»Ýë³Ãáß³ÏÝ»ñ</t>
  </si>
  <si>
    <t>04</t>
  </si>
  <si>
    <t>05</t>
  </si>
  <si>
    <t>06</t>
  </si>
  <si>
    <t>07</t>
  </si>
  <si>
    <t>ÀÝï³ÝÇùÇ ³Ý¹³ÙÝ»ñ ¨ ½³í³ÏÝ»ñ</t>
  </si>
  <si>
    <t>10</t>
  </si>
  <si>
    <t>11</t>
  </si>
  <si>
    <t xml:space="preserve">ÐáõÙ³ÝÇï³ñ û·ÝáõÃÛ³Ý ÙÇçáó³éáõÙÝ»ñ </t>
  </si>
  <si>
    <t xml:space="preserve">¶áñÍ³½ñÏáõÃÛáõÝ </t>
  </si>
  <si>
    <t>¶áñÍ³½ñÏáõÃÛ³Ý Ýå³ëïÇ í×³ñáõÙ</t>
  </si>
  <si>
    <t>²é³ÝÓÇÝ ËÙµ»ñÇ ù³Õ³ù³óÇÝ»ñÇÝ Ù³ïáõóíáÕ Í³é³ÛáõÃÛáõÝÝ»ñÇ ÷áËÑ³ïáõóáõÙ</t>
  </si>
  <si>
    <t>êáóÇ³É³Ï³Ý å³ßïå³ÝáõÃÛáõÝ (³ÛÉ ¹³ë»ñÇÝ ãå³ïÏ³ÝáÕ)</t>
  </si>
  <si>
    <t>ì³ï³éáÕçáõÃÛáõÝ ¨ ³Ý³ßË³ïáõÝ³ÏáõÃÛáõÝ</t>
  </si>
  <si>
    <t>Ð³ñ³½³ïÇÝ Ïáñóñ³Í ³ÝÓÇÝù</t>
  </si>
  <si>
    <t xml:space="preserve"> 01</t>
  </si>
  <si>
    <t xml:space="preserve"> 05</t>
  </si>
  <si>
    <t>12</t>
  </si>
  <si>
    <t>13</t>
  </si>
  <si>
    <t xml:space="preserve"> 04</t>
  </si>
  <si>
    <t>Ð³ßÙ³Ý¹³ÙÝ»ñÇÝ åñáÃ»½³ûñÃáå»¹ÇÏ å³ñ³·³Ý»ñáí ³å³ÑáíáõÙ ¨ ³ãùÇ åñáÃ»½³íáñáõÙ</t>
  </si>
  <si>
    <t>²ç³ÏóáõÃÛáõÝ Ù³ëÝ³·»ïÝ»ñÇÝ</t>
  </si>
  <si>
    <t>14</t>
  </si>
  <si>
    <t xml:space="preserve">¸ñ³Ù³Ï³Ý (ÝÛáõÃ³Ï³Ý) û·ÝáõÃÛáõÝ ëáóÇ³É³å»ë ³Ý³å³Ñáí ù³Õ³ù³óÇÝ»ñÇÝ ¨ ÁÝï³ÝÇùÝ»ñÇÝ  </t>
  </si>
  <si>
    <t>15</t>
  </si>
  <si>
    <t>êàòÆ²È²Î²Ü ä²Þîä²ÜàôÂÚàôÜ</t>
  </si>
  <si>
    <t>§êï»÷³Ý³Ï»ñïÇ ïáõÝ-ÇÝï»ñÝ³ï¦ å»ï³Ï³Ý áã ³é¨ïñ³ÛÇÝ Ï³½Ù³Ï»ñåáõÃÛ³Ý Í³é³ÛáõÃÛáõÝÝ»ñÇ ·ÝÙ³Ý ·Íáí å»ï³Ï³Ý å³ïí»ñ</t>
  </si>
  <si>
    <t>08</t>
  </si>
  <si>
    <t>ÈÔÐ å³ßïå³ÝáõÃÛ³Ý Ý³Ë³ñ³ñáõÃÛ³Ý Ñ³Ù³Ï³ñ·Ç Ï»Ýë³Ãáß³ÏÝ»ñÇ ¨ ³ÛÉ Ñ³ïáõóáõÙÝ»ñÇ í×³ñÙ³Ý Í³é³ÛáõÃÛáõÝÝ»ñÇ Ó»éùµ»ñáõÙ</t>
  </si>
  <si>
    <t>09</t>
  </si>
  <si>
    <t>¼áÑí³Í (Ù³Ñ³ó³Í) ½ÇÝÍ³é³ÛáÕÝ»ñÇ Ýå³ëï³éáõ »ñ»Ë³Ý»ñÇÝ ÙÇ³Ýí³· ¹ñ³Ù³Ï³Ý û·ÝáõÃÛ³Ý ïñ³Ù³¹ñáõÙ</t>
  </si>
  <si>
    <t>ø³Õ³ù³óÇÝ»ñÇ ËÝ³ÛáÕáõÃÛáõÝÝ»ñÇ ÇÝ¹»ùë³íáñÙ³Ý Í³Ëë»ñ</t>
  </si>
  <si>
    <t>16</t>
  </si>
  <si>
    <t>êáóÇ³É³Ï³Ý Ñ³ïáõÏ ³ñïáÝáõÃÛáõÝÝ»ñ (³ÛÉ ¹³ë»ñÇÝ ãå³ïÏ³ÝáÕ)</t>
  </si>
  <si>
    <t>ÈÔÐ Þ³ÑáõÙÛ³ÝÇ ¨ ø³ß³Ã³ÕÇ ßñç³ÝÝ»ñáõÙ µÝ³ÏÇãÝ»ñÇ ÏáÕÙÇó û·ï³·áñÍí³Í ¿É»Ïïñ³¿Ý»ñ·Ç³ÛÇ Ï³Ù í³é»É³÷³ÛïÇ ¹ÇÙ³ó ïñíáÕ ¹ñ³Ù³Ï³Ý û·ÝáõÃÛáõÝ</t>
  </si>
  <si>
    <t>êáóÇ³É³Ï³Ý å³ßïå³ÝáõÃÛ³ÝÁ ïñ³Ù³¹ñíáÕ ûÅ³Ý¹³Ï Í³é³ÛáõÃÛáõÝÝ»ñ (³ÛÉ ¹³ë»ñÇÝ ãå³ïÏ³ÝáÕ)</t>
  </si>
  <si>
    <t>Ò¨³ÃÕÃ»ñÇ, Ñ³Ù³Ï³ñ·ã³ÛÇÝ Íñ³·ñ»ñÇ Ó»éùµ»ñáõÙ, ï»Õ³¹ñáõÙ, ß³Ñ³·áñÍáõÙ ¨ ëå³ë³ñÏáõÙ</t>
  </si>
  <si>
    <t xml:space="preserve">²éáÕç³ñ³Ý³ÛÇÝ µáõÅÙ³Ý ¨ Ñ³Ý·ëïÛ³Ý ïÝ»ñÇ áõÕ»·ñ»ñÇ Ó»éùµ»ñáõÙ </t>
  </si>
  <si>
    <t>Î»Ýë³Ãáß³Ï³éáõÇ Ù³Ñí³Ý ¹»åùáõÙ ïñíáÕ Ã³ÕÙ³Ý Ýå³ëï</t>
  </si>
  <si>
    <t>²ßË³ï³Ýù ÷ÝïñáÕ ã½µ³Õí³Í Ñ³ßÙ³Ý¹³ÙÝ»ñÇ Ù³ëÝ³·Çï³Ï³Ý áõëáõóáõÙ, ³ßË³ï³Ýù³ÛÇÝ áõÝ³ÏáõÃÛáõÝÝ»ñÇ í»ñ³Ï³Ý·ÝáõÙ</t>
  </si>
  <si>
    <t>¶áñÍ³½áõñÏÝ»ñÇ ¨ ·ÛáõÕ³ïÝï»ë³Ï³Ý Ýß³Ý³ÏáõÃÛ³Ý ÑáÕÇ ë»÷³Ï³Ý³ï»ñ Ñ³Ý¹Çë³óáÕ ³ßË³ï³Ýù ÷ÝïñáÕ ³ÝÓ³Ýó Ù³ëÝ³·Çï³Ï³Ý áõëáõóáõÙ</t>
  </si>
  <si>
    <t>ºñÏ³ñ³ÙÛ³ Í³é³ÛáõÃÛ³Ý, ³ñïáÝÛ³É å³ÛÙ³ÝÝ»ñáí ¨ Ù³ëÝ³ÏÇ Ï»Ýë³Ãáß³Ï ëï³óáÕ ³ßË³ï³Ýù ÷ÝïñáÕ ã½µ³Õí³Í ³ÝÓ³Ýó í»ñ³Ù³ëÝ³·Çï³óáõÙ</t>
  </si>
  <si>
    <t>²ÛÉ í³Ûñ ³ßË³ï³ÝùÇ ·áñÍáõÕÙ³Ý Ï³å³ÏóáõÃÛ³Ùµ  ·áñÍ³½áõñÏÝ»ñÇ ¨ ³ßË³ï³Ýù ÷ÝïñáÕ ã½µ³Õí³Í Ñ³ßÙ³Ý¹³ÙÝ»ñÇ ÝÛáõÃ³Ï³Ý Í³Ëë»ñÇ Ñ³ïáõóáõÙ</t>
  </si>
  <si>
    <t>Ø³ëÝ³·ÇïáõÃÛáõÝ áõÝ»óáÕ, ë³Ï³ÛÝ ³ßË³ï³Ýù³ÛÇÝ ÷áñÓ ãáõÝ»óáÕ ·áñÍ³½áõñÏÝ»ñÇ ¨ ³ßË³ï³Ýù ÷ÝïñáÕ ã½µ³Õí³Í Ñ³ßÙ³Ý¹³ÙÝ»ñÇ ³ßË³ï³Ýù³ÛÇÝ åñ³ÏïÇÏ³ÛÇ Ï³½Ù³Ï»ñåáõÙÁ ·áñÍ³ïáõÇ Ùáï</t>
  </si>
  <si>
    <t>Ð³Ûñ»Ý³Ï³Ý Ù»Í å³ï»ñ³½ÙÇ í»ï»ñ³ÝÝ»ñÇ å³ïíáí×³ñÝ»ñ</t>
  </si>
  <si>
    <t>êáóÇ³É³Ï³Ý ³å³ÑáíáõÃÛ³Ý ³é³ÝÓÇÝ Íñ³·ñ»ñÇ í×³ñÙ³Ý Ñ»ï Ï³åí³Í Í³é³ÛáõÃÛáõÝÝ»ñ</t>
  </si>
  <si>
    <t>¸ñ³Ù³Ï³Ý ûÅ³Ý¹³ÏáõÃÛáõÝ ÈÔÐ å³ßïå³ÝáõÃÛ³Ý Å³Ù³Ý³Ï »ñÏáõ ¨ ³í»ÉÇ ½áÑ ïí³Í ÁÝï³ÝÇùÝ»ñÇÝ</t>
  </si>
  <si>
    <t>ÈÔÐ Ï³é³í³ñáõÃÛáõÝ</t>
  </si>
  <si>
    <t>ì»ñ³µÝ³ÏÇãÝ»ñÇ ¨ ÷³Ëëï³Ï³ÝÝ»ñÇ ëáóÇ³É³Ï³Ý ËÝ¹ÇñÝ»ñÇ ÉáõÍÙ³Ý ÙÇçáó³éáõÙÝ»ñ</t>
  </si>
  <si>
    <t>Ñ³½. ¹ñ³Ù</t>
  </si>
  <si>
    <t>%</t>
  </si>
  <si>
    <t>Â³ÕÙ³Ý Ýå³ëïÇ í×³ñáõÙ ³éÝí³½Ý Ù»Ï ï³ñí³ ³å³Ñáí³·ñ³Ï³Ý ëï³Å áõÝ»óáÕ ·áñÍ³½áõñÏÇ Ù³Ñí³Ý ¹»åùáõÙ</t>
  </si>
  <si>
    <t>ì³ñÅ³Ï³Ý Ñ³í³ùÝ»ñÇ,  ½ÇÝÍ³é³ÛáõÃÛ³Ý ¨ ÷ñÏ³ñ³ñ³Ï³Ý Í³é³ÛáõÃÛ³Ý ÁÝÃ³óùáõÙ Ù³Ñ³ó³Í (½áÑí³Í) ½ÇÝÍ³é³ÛáÕÝ»ñÇ áõ ÷ñÏ³ñ³ñ Í³é³ÛáÕÝ»ñÇ ÑáõÕ³ñÏ³íáñáõÃÛ³Ý, ·»ñ»½Ù³ÝÝ»ñÇ µ³ñ»Ï³ñ·Ù³Ý, ï³å³Ý³ù³ñ»ñÇ å³ïñ³ëïÙ³Ý ¨ ï»Õ³¹ñÙ³Ý Ñ»ï Ï³åí³Í Í³Ëë»ñÇ ÷áËÑ³ïáõóáõÙ</t>
  </si>
  <si>
    <t>Աշխատանքի տոնավաճառի կազմակերպում</t>
  </si>
  <si>
    <t>§ÄáÕáíñ¹³Ï³Ý¦ å³ïí³íáñ ÏáãÙ³Ý ³ñÅ³Ý³ó³Í ³ÝÓ³Ýó ³Ù»Ý³ÙëÛ³ å³ïíáí×³ñÝ»ñ</t>
  </si>
  <si>
    <t>§ÄáÕáíñ¹³Ï³Ý¦-Ç ·áõÙ³ñÁ ÁÝÑ³Ýáõñ §ëáóÇ³É³Ï³Ý å³ßïå³ÝáõÃÛ³Ý Ù»ç ãÏ³¦:</t>
  </si>
  <si>
    <t>´³ÅÇÝ</t>
  </si>
  <si>
    <t>ÊáõÙµ</t>
  </si>
  <si>
    <t>ºÝÃ³ËáõÙµ</t>
  </si>
  <si>
    <t>Ìñ³·Çñ</t>
  </si>
  <si>
    <t>Ìñ³·ñ»ñÇ ó³ÝÏÁ (³Ýí³ÝáõÙÁ)</t>
  </si>
  <si>
    <t>2014Ã.     µÛáõç»</t>
  </si>
  <si>
    <t>Գործատուի մոտ աßË³ïáÕÇ ³ßË³ï³Ýù³ÛÇÝ å³ñï³Ï³ÝáõÃÛáõÝÝ»ñÇ Ï³ï³ñÙ³Ý Ñ»ï Ï³åí³Í Ë»ÕÙ³Ý, Ù³ëÝ³·Çï³Ï³Ý ÑÇí³Ý¹áõÃÛ³Ý Ï³Ù ³éáÕçáõÃÛ³Ý ³ÛÉ íÝ³ëÙ³Ý Ñ»ï¨³Ýùáí å³ï×³éí³Í íÝ³ëÇ Ñ³ïáõóáõÙ</t>
  </si>
  <si>
    <t>ä»ï³Ï³Ý ³ç³ÏóáõÃÛáõÝ §êï»÷³Ý³Ï»ñïÇ åñáÃ»½³ûñÃáå»¹ÇÏ Ï»ÝïñáÝ¦ å»ï³Ï³Ý áã ³é¨ïñ³ÛÇÝ Ï³½Ù³Ï»ñåáõÃÛ³ÝÁ</t>
  </si>
  <si>
    <t>êå³Û³Ï³Ý ³ÝÓÝ³Ï³½ÙÇ ¨ Ýñ³Ýó ÁÝï³ÝÇùÝ»ñÇ ³Ý¹³ÙÝ»ñÇ Ï»Ýë³Ãáß³ÏÝ»ñ</t>
  </si>
  <si>
    <t>Þ³ñù³ÛÇÝ ½ÇÝÍ³é³ÛáÕÝ»ñÇ ¨ Ýñ³Ýó ÁÝï³ÝÇùÝ»ñÇ ³Ý¹³ÙÝ»ñÇ Ï»Ýë³Ãáß³ÏÝ»ñ</t>
  </si>
  <si>
    <t>²ßË³ï³Ýù³ÛÇÝ Ï»Ýë³Ãáß³ÏÝ»ñ</t>
  </si>
  <si>
    <t>Կուտակային կենսաթոշակային համակարգի ներդնում</t>
  </si>
  <si>
    <t>ÈÔÐ ֆինանսների և էկոնոմիկայի նախարարություն</t>
  </si>
  <si>
    <t>ØÇ³Ýí³· å³ñï³¹Çñ å»ï³Ï³Ý ³å³Ñáí³·ñ³Ï³Ý í×³ñÝ»ñ ÈÔÐ å³ßïå³ÝáõÃÛ³Ý ¨ ÷ñÏ³ñ³ñ³Ï³Ý Í³é³ÛáõÃÛ³Ý Å³Ù³Ý³Ï Ñ³ßÙ³Ý¹³Ù ¹³ñÓ³Í ½ÇÝÍ³é³ÛáÕÝ»ñÇÝ ¨ ½áÑí³Í (Ù³Ñ³ó³Í) ½ÇÝÍ³é³ÛáÕÝ»ñÇ áõ ÷ñÏ³ñ³ñ Í³é³ÛáÕÝ»ñÇ ÁÝï³ÝÇùÝ»ñÇÝ</t>
  </si>
  <si>
    <t>ä»ï³Ï³Ý Ýå³ëïÝ»ñ</t>
  </si>
  <si>
    <t>ä»ï³Ï³Ý ³ç³ÏóáõÃÛáõÝ ³é³Ýó ÍÝáÕ³Ï³Ý ËÝ³ÙùÇ ÙÝ³ó³Í »ñ»Ë³Ý»ñÇÝ</t>
  </si>
  <si>
    <t>ÈÔÐ-áõÙ ÍÝ»ÉÇáõÃÛ³Ý ËÃ³ÝáõÙ</t>
  </si>
  <si>
    <t>ä»ï³Ï³Ý ³ç³ÏóáõÃÛáõÝ  §ºñ»Ë³Ý»ñÇ ËÝ³ÙùÇ ¨ å³ßïå³áõÃÛ³Ý N1 ·Çß»ñûÃÇÏ Ñ³ëï³ïáõÃÛáõÝ¦ å»ï³Ï³Ý áã ³é¨ïñ³ÛÇÝ Ï³½Ù³Ï»ñåáõÃÛ³ÝÁ</t>
  </si>
  <si>
    <t>ä»ï³Ï³Ý ³ç³ÏóáõÃÛáõÝ  §ºñ»Ë³Ý»ñÇ ËÝ³ÙùÇ ¨ å³ßïå³áõÃÛ³Ý N2 ·Çß»ñûÃÇÏ Ñ³ëï³ïáõÃÛáõÝ¦ å»ï³Ï³Ý áã ³é¨ïñ³ÛÇÝ Ï³½Ù³Ï»ñåáõÃÛ³ÝÁ</t>
  </si>
  <si>
    <t>¸ñ³Ù³Ï³Ý ³ç³ÏóáõÃÛ³Ý ïñ³Ù³¹ñáõÙ »ñ»Ë³Ý»ñÇ ËÝ³ÙùÇ ¨ å³ßïå³ÝáõÃÛ³Ý ·Çß»ñûÃÇÏ Ñ³ëï³ïáõÃÛáõÝÝ»ñáõÙ ËÝ³ÙíáÕ »ñ»Ë³Ý»ñÇÝ</t>
  </si>
  <si>
    <t>²ÝÓանց ³ÙáõëÝáõÃÛ³Ý ÙÇ³Ýí³· Ýå³ëïÇ ïñ³Ù³¹ñáõÙ</t>
  </si>
  <si>
    <t xml:space="preserve">ÈÔÐ ÑÇß³ñÅ³Ý ûñ»ñÇ Ï³å³ÏóáõÃÛ³Ùµ ÙÇ³Ýí³· ¹ñ³Ù³Ï³Ý û·ÝáõÃÛ³Ý í×³ñáõÙ </t>
  </si>
  <si>
    <t>²é³çÇÝ ¹³ë³ñ³Ý ÁÝ¹áõÝíáÕ »ñ»Ë³Ý»ñÇÝ ÙÇ³Ýí³· ¹ñ³Ù³Ï³Ý û·ÝáõÃÛ³Ý ïñ³Ù³¹ñáõÙ</t>
  </si>
  <si>
    <t>ÈÔÐ ÏñÃáõÃÛ³Ý ¨ ·ÇïáõÃÛ³Ý Ý³Ë³ñ³ñáõÃÛáõÝ</t>
  </si>
  <si>
    <t>ÈÔÐ ýÇÝ³ÝëÝ»ñÇ Ý³Ë³ñ³ñáõÃÛáõÝ</t>
  </si>
  <si>
    <t>Աշխատաշուկայում անմրցունակ անձանց փոքր ձեռնարկատիրական գործունեության աջակցության տրամադրում</t>
  </si>
  <si>
    <t>Աշխատաշուկայում անմրցունակ անձանց աշխատանքի տեղավորման  դեպքում  գործատուին  մասնակի և հաշմանդամություն ունեցող  անձին  ուղեկցողի համար աշխատավարձի փոխհատուցման տրամադրում</t>
  </si>
  <si>
    <t>Գործազուրկների և աշխատանքից ազատման ռիսկ ունեցող աշխատանք փնտրող  անձանց մասնագիտական ուսուցման կազմակերպում</t>
  </si>
  <si>
    <t>Գործազուրկներին այլ վայրում աշխատանքի տեղավորմանն աջակցության տրամադրում</t>
  </si>
  <si>
    <t>Ջեռք բերած մասնագիտությամբ  մասնագիտական աշխատանքային  փորձ ձեռք բերելու համար գործազուրկներին աջակցության տրամադրում</t>
  </si>
  <si>
    <t>Աշխատաշուկայում անմրցունակ անձանց աշխատանքի տեղավորման  դեպքում  գործատուին միանվագ փոխհատուցման տրամադրում</t>
  </si>
  <si>
    <t xml:space="preserve">¶áñÍ³½ñÏáõÃÛ³Ý  µ³ñÓñ  Ù³Ï³ñ¹³Ï áõÝ»óáÕ  µÝ³ÏãáõÃÛ³Ý   ßñç³ÝáõÙ ³ÏïÇí  Íñ³·ñ»ñÇ Çñ³Ï³Ý³óáõÙ` áõÕÕí³Í ³ßË³ïáõÅÇ  ß³ñÅÇ  ³ñ¹ÛáõÝ³í»ïáõÃÛ³Ý  ¨ ³ßË³ï³Ýù ÷ÝïñáÕ ³ÝÓ³Ýó  ½µ³Õí³ÍáõÃÛ³Ý Ù³Ï³ñ¹³ÏÇ µ³ñÓñ³óÙ³ÝÁ </t>
  </si>
  <si>
    <t>Աշխատանքի տեղավորման  ոչ պետական կազմակերպության  կողմից  մատուցվող ծառայություններից օգտվելու համար աջակցության տրամադրում</t>
  </si>
  <si>
    <t>Աշխատաշուկայում  անմրցունակ անձանց համր աշխատանքի տեղավորմն նպատակով գործատուներին այցելության ծախսերի փոխհատուցում</t>
  </si>
  <si>
    <t>Ամենամսյա դրամական օգնություններ և պարգևավճարներ</t>
  </si>
  <si>
    <t>¶áñÍ³¹Çñ ÇßË³ÝáõÃÛ³Ý, å»ï³Ï³Ý Ï³é³í³ñÙ³Ý Ñ³Ýñ³å»ï³Ï³Ý ¨ ï³ñ³Íù³ÛÇÝ Ï³é³í³ñÙ³Ý Ù³ñÙÇÝÝ»ñÇ å³Ñå³ÝáõÙ (Ý³Ë³ñ³ñáõÃÛ³Ý ³ßË³ï³Ï³½ÙÇ Ù³ëáí)</t>
  </si>
  <si>
    <t>Ä³Ù³Ý³Ï³íáñ ³Ý³ßË³ïáõÝ³ÏáõÃÛ³Ý, ÑÕÇáõÃÛ³Ý ¨ ÍÝÝ¹³µ»ñáõÃÛ³Ý Ýå³ëïÝ»ñÇ í×³ñáõÙ</t>
  </si>
  <si>
    <t>Î»Ýë³Ãáß³ÏÝ»ñÇ, å³ïíáí×³ñÝ»ñÇ, ³ßË³-ï³Ýù³ÛÇÝ Ë»ÕÙ³Ý Ñ»ï¨³Ýùáí å³ï×³éí³Í íÝ³ëÇ ÷áËÑ³ïáõóÙ³Ý, ³Ù»Ý³ÙëÛ³ å³ñ·¨³í×³ñÝ»ñÇ, ¹ñ³Ù³Ï³Ý û·ÝáõÃÛáõÝÝ»ñÇ ¨ å³ñ·¨³ïñáõÙÝ»ñÇ í×³ñÙ³Ý Ñ»ï Ï³åí³Í Í³é³ÛáõÃÛáõÝÝ»ñ</t>
  </si>
  <si>
    <t xml:space="preserve">Աշխատաշուկայի հետազոտման  աշխատանքների կազմակերպում </t>
  </si>
  <si>
    <t>ä»ï³Ï³Ý Ï³é³í³ñÙ³Ý Ù³ñÙÇÝÝ»ñÇ ³ßË³ïáÕÝ»ñÇ ëáóÇ³É³Ï³Ý ÷³Ã»Ãáí ³å³ÑáíáõÙ</t>
  </si>
  <si>
    <t>2014թ         Ößïí³Í     µÛáõç»</t>
  </si>
  <si>
    <r>
      <t xml:space="preserve">Օրենքով </t>
    </r>
    <r>
      <rPr>
        <sz val="11"/>
        <color indexed="12"/>
        <rFont val="Times Armenian"/>
        <family val="1"/>
      </rPr>
      <t>¨ ÈÔÐ Ü³Ë³·³ÑÇ Ññ³Ù³Ý³·ñ»ñáí ë³ÑÙ³Ýí³Í Ï»Ýë³Ãáß³ÏÝ»ñ, Ñ³í»É³í×³ñÝ»ñ ¨ ¹ñ³Ù³Ï³Ý å³ñ·¨³ïñáõÙÝ»ñ</t>
    </r>
  </si>
  <si>
    <t>2014թ         կատարողա-կան</t>
  </si>
  <si>
    <t>2015Ã.     µÛáõç»</t>
  </si>
  <si>
    <t>2013Ã.     µÛáõç»</t>
  </si>
  <si>
    <t>2013թ         կատարողա-կան</t>
  </si>
  <si>
    <t>ÆÝùÝ³½µ³½í³ÍáõÃÛ³Ý  ËÃ³ÝÙ³Ý Ýå³ï³Ïáí ÷áùñ Ó»éÝ³ñÏ³ïÇñáõÃÛ³Ý ³ç³ÏóáõÃÛáõÝ</t>
  </si>
  <si>
    <t>Աշխատանքի տեղավորման ոչ պետական կազմակերպության կողմից մատուցվող ծառայություններից օգտվելու համար աջակցության տրամադրում</t>
  </si>
  <si>
    <t>Բնակարան վարձելու կամ ժամանակավոր կացարանով ապահովման նպատակով ֆինանսական օգնության տրամադրում</t>
  </si>
  <si>
    <t>ԼՂՀ ընտանիքների կարիքավորության գնահատման համակարգի մշակում և ներդնում</t>
  </si>
  <si>
    <t>ԼՂՀ-ում առանձին խմբերի հիփոթեքային վարկավորմամբ բնակարաններ և բնակելի տներ գնելու, վերանորոգելու նպատակով պետական ֆինանսական աջակցության տրամադրում</t>
  </si>
  <si>
    <t>ÈÔÐ 2013-2016Ã. å»ï³Ï³Ý µÛáõç»Ç ï³ñ»Ï³Ý Ï³ï³ñáÕ³Ï³ÝÇ Ù³ëÇÝ (êáóÇ³É³Ï³Ý å³ßïå³ÝáõÃÛáõÝ)</t>
  </si>
  <si>
    <t>2015թ         Ößïí³Í     µÛáõç»</t>
  </si>
  <si>
    <t>2015թ         կատարողա-կան</t>
  </si>
  <si>
    <t>2016Ã.     µÛáõç»</t>
  </si>
  <si>
    <t>Սեզոնային զբաղվածության խթանման միջոցով գյուղացիական տնտեսությանն աջակցության տրամադրում</t>
  </si>
  <si>
    <t>ÈÔÐ պաշտպանության Ý³Ë³ñ³ñáõÃÛáõÝ</t>
  </si>
  <si>
    <t>Պետական աջակցության Արցախի սոցիալական ծրագրերի հիմնադրամին</t>
  </si>
  <si>
    <t>Սոցիալ հոգեբանական վերականգնողական օգնության տրամադրում</t>
  </si>
  <si>
    <r>
      <t xml:space="preserve">                                                 îºÔºÎàôÂÚàôÜÜºð                                     </t>
    </r>
    <r>
      <rPr>
        <b/>
        <sz val="6"/>
        <color indexed="12"/>
        <rFont val="Arial Armenian"/>
        <family val="2"/>
      </rPr>
      <t xml:space="preserve">   20,01,2016թ</t>
    </r>
  </si>
  <si>
    <t>2016թ         կատարողա-կան</t>
  </si>
  <si>
    <t>2016թ         Ößïí³Í     µÛáõç»</t>
  </si>
  <si>
    <t>Առողջապահության նախարարություն</t>
  </si>
  <si>
    <t xml:space="preserve">Ժամանակավոր անաշխատունակության և մայրիության նպաստներ  </t>
  </si>
  <si>
    <t>9. ²ØºÜ²ØêÚ² ¸ð²Ø²Î²Ü ú¶ÜàôÂÚàôÜºð ºì ä²ð¶ºì²ìÖ²ðÜºð</t>
  </si>
  <si>
    <t>2013թ</t>
  </si>
  <si>
    <t>2014թ</t>
  </si>
  <si>
    <t>2015թ</t>
  </si>
  <si>
    <t>2016թ</t>
  </si>
  <si>
    <t>բյուջե</t>
  </si>
  <si>
    <t>փաստ</t>
  </si>
  <si>
    <t xml:space="preserve">2017թ </t>
  </si>
  <si>
    <t>Պետական աջակցության գործազուրկներին</t>
  </si>
  <si>
    <t>Այլ վայր աշխատանքի ուղեգրվող բժշկին ֆինանսական աç³ÏóáõÃÛáõÝ ցուցաբերում</t>
  </si>
  <si>
    <t>ԱՀ ԱՍՀՎՆ</t>
  </si>
  <si>
    <t xml:space="preserve">                                                 îºÔºÎàôÂÚàôÜÜºð                                 </t>
  </si>
  <si>
    <t xml:space="preserve"> %</t>
  </si>
  <si>
    <t>Հաշմանդամներին պրոթեզաօրթոպեդիկ պարագաներով ապահովում և աչքի պրոթեզավորում</t>
  </si>
  <si>
    <t>Գործատուի մոտ աշխատողի  աշխատանքային պարտականությունների կատարման հետ կապված խեղման, մասնագիտական հիվանդության կամ առողջության այլ վնասման հետևանքով պատճառված վնասի հատուցում</t>
  </si>
  <si>
    <t>Պետական աջակցություն &lt;&lt;Ստեփանակերտի պրոթեզաօրթոպեդիկ կենտրոն&gt;&gt;պետական ոչ առևտրային կազմակերպությանը</t>
  </si>
  <si>
    <t>Սպայական անձնակազմի և նրանց ընտանիքների անդամների կենսաթոշակներ</t>
  </si>
  <si>
    <t>Շարքային զինծառայողների և նրանց ընտանիքների անդամների կենսաթոշակներ</t>
  </si>
  <si>
    <t>Սոցիալական կենսաթոշակներ</t>
  </si>
  <si>
    <t>Օրենքներով և ԱՀ Նախագահի հրամանագրերով սահմանված կենսաթոշակներ և դրամական պարգևատրումներ</t>
  </si>
  <si>
    <t>Պետական աջակցություն &lt;&lt;Ստեփանակերտի տուն-ինտերնատ&gt;&gt; պետական ոչ առևտրային կազմակերպությանը</t>
  </si>
  <si>
    <t>Աշխատանքային կենսաթոշակներ</t>
  </si>
  <si>
    <t>Կենսաթոշակառուի մահվան դեպքում տրվող թաղման նպաստ</t>
  </si>
  <si>
    <t>Դրամական օժանդակություն ԱՀ պաշտպանության ժամանակ երկու և ավելի զոհ տված ընտանիքներին</t>
  </si>
  <si>
    <t>Միանվագ պարտադիր պետական ապահովագրական վճարներ ԱՀ պաշտպանության և փրկարարական ծառայության ժամանակ հաշմանդամ դարձած զինծառայողներին և զոհված (մահացած) զինծառայողների ու փրկարար ծառայողների ընտանիքներին</t>
  </si>
  <si>
    <t>Ամուսնության միանվագ նպաստի տրամադրում</t>
  </si>
  <si>
    <t>Զոհված(մահացած) զինծառայողների նպաստառու երեխաներին միանվագ դրամական օգնության տրամադրում</t>
  </si>
  <si>
    <t>Դրամական աջակցության տրամադրում երեխաների խնամքի և պաշտպանության  գիշերօթիկ հաստատություններում խնամվող երեխաներին</t>
  </si>
  <si>
    <t>Պետական աջակցություն  &lt;&lt;Երեխաների խնամքի և պաշտպանության N2 գիշերօթիկ հաստատություն&gt;&gt; պետական ոչ առևտրային կազմակերպությանը</t>
  </si>
  <si>
    <t>Պետական աջակցություն  &lt;&lt;Երեխաների խնամքի և պաշտպանության N1 գիշերօթիկ հաստատություն&gt;&gt; պետական ոչ առևտրային կազմակերպությանը</t>
  </si>
  <si>
    <t>Վարժական հավաքների,  զինծառայության և փրկարարական ծառայության ընթացքում մահացած (զոհված) զինծառայողների ու փրկարար ծառայողների հուղարկավորության, գերեզմանների բարեկարգման, տապանաքարերի պատրաստման և տեղադրման հետ կապված ծախսերի փոխհատուցում</t>
  </si>
  <si>
    <t xml:space="preserve">ԱՀ-ում ծնելիության խթանում </t>
  </si>
  <si>
    <t xml:space="preserve">Դրամական (նյութական) օգնություն սոցիալապես անապահով քաղաքացիներին և ընտանիքներին  </t>
  </si>
  <si>
    <t xml:space="preserve">Պետական աջակցություն առանց ծնողական խնամքի մնացած երեխաներին </t>
  </si>
  <si>
    <t xml:space="preserve">Պետական նպաստներ </t>
  </si>
  <si>
    <t xml:space="preserve">ԱՀ հիշարժան օրերի կապակցությամբ միանվագ դրամական օգնության վճարում </t>
  </si>
  <si>
    <t>Առաջին դասարան ընդունվող երեխաներին միանվագ դրամական օգնության տրամադրում</t>
  </si>
  <si>
    <t>ԱÐ ÏñÃáõÃÛ³Ý ¨ ·ÇïáõÃÛ³Ý Ý³Ë³ñ³ñáõÃÛáõÝ</t>
  </si>
  <si>
    <t>Քաղաքացիների  խնայողությունների   ինդեքսավորման ծախսեր</t>
  </si>
  <si>
    <t>ԱÐ ýÇÝ³ÝëÝ»ñÇ Ý³Ë³ñ³ñáõÃÛáõÝ</t>
  </si>
  <si>
    <t>Հայրենական մեծ պատերազմի վետերանների պատվովճարներ</t>
  </si>
  <si>
    <t>Սոցիալական ապահովության առանձին ծրագրերի վճարման հետ կապված ծառայություններ</t>
  </si>
  <si>
    <t>Կենսաթոշակների, պատվովճարների, աշխատանքային խեղման հետևանքով պատճառված վնասի փոխհատուցման, ամենամսյա պարգևավճարների, դրամական օգնությունների և պարգևատրումների վճարման հետ կապված ծառայություններ</t>
  </si>
  <si>
    <t>ԼՂՀ պաշտպանության նախարարության համակարգի կենսաթոշակների և այլ հատուցումների վճարման ծառայությունների ձեռքբերում</t>
  </si>
  <si>
    <t>Ձևաթղթերի, համակարգչային ծրագրերի ձեռքբերում, տեղադրում, շահագործում և սպասարկում</t>
  </si>
  <si>
    <t>Առողջարանային բուժման և հանգստյան տների ուղեգրերի ձեռքբերում</t>
  </si>
  <si>
    <t>ԱՀ ընտանիքների կարիքավորության գնահատման համակարգի մշակում և ներդնում</t>
  </si>
  <si>
    <t>&lt;&lt;Ժողովրդական&gt;&gt;պատվավոր կոչման արժանացած անձաց ամենամսյա պատվովճար</t>
  </si>
  <si>
    <t xml:space="preserve">Վերաբնակեցման նպատակով բնակարանաշինության ծախսեր </t>
  </si>
  <si>
    <t>Փոխհատուցումներ զինծառայողների կյանքին կամ առողջությանը պատճառված վնասների հատուցման հիմնադրամին</t>
  </si>
  <si>
    <t>ԱՀ ֆինանսների նախարարություն</t>
  </si>
  <si>
    <t>2019Ã.     µÛáõç»</t>
  </si>
  <si>
    <t>2019Ã.     Ճշտված µÛáõç»</t>
  </si>
  <si>
    <t>2019թ         կատարողա-կան</t>
  </si>
  <si>
    <t>գյուղական կամ քաղաքային՝ բացառությամբ Ստեփանակերտ և Շուշի քաղաքների բնակավայրերում մշտապես բնակվող երիտասարդ ընտանիքներին բնակելի տներ կառուցելու նպատակով անհատույց պետական ֆինանսական աջակցություն</t>
  </si>
  <si>
    <t>ԱՀ զինվորական հաշմանդամություն ունեցող 1-ին, 2-րդ խմբերի հաշմանդամներին և որոշ բնակավայրերի բնակիչների օգտագործված էլեկտրաէներգիայի և բնական գազի  դիմաց պետական ֆինանսական աջակցություն</t>
  </si>
  <si>
    <t xml:space="preserve">ԱÐ 2019թÃ. å»ï³Ï³Ý µÛáõç»Ç ï³ñ»Ï³Ý Ï³ï³ñáÕ³Ï³ÝÇ Ù³ëÇÝ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</si>
</sst>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_);_(* \(#,##0.0\);_(* &quot;-&quot;??_);_(@_)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%"/>
    <numFmt numFmtId="182" formatCode="0.0000000000"/>
    <numFmt numFmtId="183" formatCode="#,##0.000"/>
    <numFmt numFmtId="184" formatCode="#,##0.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10"/>
      <color indexed="10"/>
      <name val="Arial Armenian"/>
      <family val="2"/>
    </font>
    <font>
      <sz val="11"/>
      <color indexed="12"/>
      <name val="Times Armenian"/>
      <family val="1"/>
    </font>
    <font>
      <b/>
      <sz val="11"/>
      <color indexed="12"/>
      <name val="Times Armenian"/>
      <family val="1"/>
    </font>
    <font>
      <b/>
      <sz val="9"/>
      <color indexed="12"/>
      <name val="Times Armenian"/>
      <family val="1"/>
    </font>
    <font>
      <sz val="9"/>
      <color indexed="12"/>
      <name val="Times Armenian"/>
      <family val="1"/>
    </font>
    <font>
      <sz val="10"/>
      <color indexed="12"/>
      <name val="Times Armenian"/>
      <family val="1"/>
    </font>
    <font>
      <b/>
      <sz val="10"/>
      <color indexed="12"/>
      <name val="Arial Armenian"/>
      <family val="2"/>
    </font>
    <font>
      <sz val="10"/>
      <color indexed="12"/>
      <name val="Arial Armenian"/>
      <family val="2"/>
    </font>
    <font>
      <sz val="9"/>
      <color indexed="12"/>
      <name val="Arial Armenian"/>
      <family val="2"/>
    </font>
    <font>
      <i/>
      <sz val="10"/>
      <color indexed="12"/>
      <name val="Arial Armenian"/>
      <family val="2"/>
    </font>
    <font>
      <sz val="11"/>
      <color indexed="12"/>
      <name val="GHEA Grapalat"/>
      <family val="3"/>
    </font>
    <font>
      <b/>
      <i/>
      <sz val="11"/>
      <color indexed="12"/>
      <name val="Times Armenian"/>
      <family val="1"/>
    </font>
    <font>
      <i/>
      <sz val="11"/>
      <color indexed="12"/>
      <name val="Times Armenian"/>
      <family val="1"/>
    </font>
    <font>
      <sz val="10"/>
      <color indexed="12"/>
      <name val="GHEA Grapalat"/>
      <family val="3"/>
    </font>
    <font>
      <sz val="11"/>
      <color indexed="12"/>
      <name val="Arial LatArm"/>
      <family val="2"/>
    </font>
    <font>
      <sz val="12"/>
      <color indexed="12"/>
      <name val="Arial Armenian"/>
      <family val="2"/>
    </font>
    <font>
      <sz val="12"/>
      <color indexed="12"/>
      <name val="Times Armenian"/>
      <family val="1"/>
    </font>
    <font>
      <sz val="12"/>
      <color indexed="12"/>
      <name val="GHEA Grapalat"/>
      <family val="3"/>
    </font>
    <font>
      <sz val="12"/>
      <name val="Arial Armenian"/>
      <family val="2"/>
    </font>
    <font>
      <b/>
      <sz val="6"/>
      <color indexed="12"/>
      <name val="Arial Armenian"/>
      <family val="2"/>
    </font>
    <font>
      <b/>
      <sz val="10"/>
      <color indexed="12"/>
      <name val="Times Armenian"/>
      <family val="1"/>
    </font>
    <font>
      <b/>
      <i/>
      <sz val="10"/>
      <color indexed="12"/>
      <name val="Times Armenian"/>
      <family val="1"/>
    </font>
    <font>
      <b/>
      <sz val="12"/>
      <name val="Arial"/>
      <family val="2"/>
    </font>
    <font>
      <sz val="10"/>
      <color indexed="12"/>
      <name val="Arial LatArm"/>
      <family val="2"/>
    </font>
    <font>
      <b/>
      <sz val="9"/>
      <color indexed="12"/>
      <name val="Arial LatArm"/>
      <family val="2"/>
    </font>
    <font>
      <sz val="9"/>
      <color indexed="12"/>
      <name val="Arial LatArm"/>
      <family val="2"/>
    </font>
    <font>
      <b/>
      <sz val="10"/>
      <color indexed="12"/>
      <name val="Arial LatArm"/>
      <family val="2"/>
    </font>
    <font>
      <i/>
      <sz val="10"/>
      <color indexed="12"/>
      <name val="Arial LatArm"/>
      <family val="2"/>
    </font>
    <font>
      <sz val="12"/>
      <color indexed="12"/>
      <name val="Arial LatArm"/>
      <family val="2"/>
    </font>
    <font>
      <sz val="12"/>
      <name val="Arial LatArm"/>
      <family val="2"/>
    </font>
    <font>
      <b/>
      <sz val="11"/>
      <color indexed="12"/>
      <name val="Arial LatArm"/>
      <family val="2"/>
    </font>
    <font>
      <sz val="10"/>
      <name val="Arial LatArm"/>
      <family val="2"/>
    </font>
    <font>
      <b/>
      <i/>
      <sz val="11"/>
      <color indexed="12"/>
      <name val="Arial LatArm"/>
      <family val="2"/>
    </font>
    <font>
      <b/>
      <i/>
      <sz val="10"/>
      <color indexed="12"/>
      <name val="Arial LatArm"/>
      <family val="2"/>
    </font>
    <font>
      <sz val="10"/>
      <color indexed="10"/>
      <name val="Arial LatArm"/>
      <family val="2"/>
    </font>
    <font>
      <i/>
      <sz val="11"/>
      <color indexed="12"/>
      <name val="Arial LatArm"/>
      <family val="2"/>
    </font>
    <font>
      <sz val="11"/>
      <name val="Times Armenian"/>
      <family val="1"/>
    </font>
    <font>
      <b/>
      <sz val="14"/>
      <color indexed="12"/>
      <name val="Arial LatArm"/>
      <family val="2"/>
    </font>
    <font>
      <sz val="10"/>
      <color indexed="1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wrapText="1"/>
    </xf>
    <xf numFmtId="172" fontId="8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72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left" vertical="center" wrapText="1"/>
    </xf>
    <xf numFmtId="172" fontId="16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172" fontId="19" fillId="32" borderId="1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16" fillId="32" borderId="10" xfId="0" applyNumberFormat="1" applyFont="1" applyFill="1" applyBorder="1" applyAlignment="1">
      <alignment horizontal="left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left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172" fontId="17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172" fontId="17" fillId="34" borderId="10" xfId="0" applyNumberFormat="1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2" fontId="27" fillId="33" borderId="10" xfId="0" applyNumberFormat="1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7" fillId="34" borderId="10" xfId="0" applyNumberFormat="1" applyFont="1" applyFill="1" applyBorder="1" applyAlignment="1">
      <alignment horizontal="center" vertical="center" wrapText="1"/>
    </xf>
    <xf numFmtId="172" fontId="26" fillId="34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7" fillId="0" borderId="0" xfId="0" applyNumberFormat="1" applyFont="1" applyFill="1" applyAlignment="1">
      <alignment horizontal="center" vertical="center" wrapText="1"/>
    </xf>
    <xf numFmtId="174" fontId="7" fillId="0" borderId="0" xfId="0" applyNumberFormat="1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9" fontId="13" fillId="0" borderId="0" xfId="57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wrapText="1"/>
    </xf>
    <xf numFmtId="49" fontId="30" fillId="32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172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1" fontId="36" fillId="32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172" fontId="36" fillId="0" borderId="10" xfId="0" applyNumberFormat="1" applyFont="1" applyBorder="1" applyAlignment="1">
      <alignment horizontal="left"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horizontal="center" vertical="center" wrapText="1"/>
    </xf>
    <xf numFmtId="9" fontId="32" fillId="0" borderId="10" xfId="57" applyFont="1" applyBorder="1" applyAlignment="1">
      <alignment horizontal="center" vertical="center" wrapText="1"/>
    </xf>
    <xf numFmtId="172" fontId="38" fillId="33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172" fontId="38" fillId="33" borderId="10" xfId="0" applyNumberFormat="1" applyFont="1" applyFill="1" applyBorder="1" applyAlignment="1">
      <alignment horizontal="left" vertical="center" wrapText="1"/>
    </xf>
    <xf numFmtId="172" fontId="39" fillId="33" borderId="10" xfId="0" applyNumberFormat="1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9" fontId="39" fillId="33" borderId="10" xfId="57" applyFont="1" applyFill="1" applyBorder="1" applyAlignment="1">
      <alignment horizontal="center" vertical="center" wrapText="1"/>
    </xf>
    <xf numFmtId="172" fontId="36" fillId="32" borderId="10" xfId="0" applyNumberFormat="1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left" vertical="center" wrapText="1"/>
    </xf>
    <xf numFmtId="172" fontId="29" fillId="32" borderId="10" xfId="0" applyNumberFormat="1" applyFont="1" applyFill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center" vertical="center" wrapText="1"/>
    </xf>
    <xf numFmtId="172" fontId="29" fillId="32" borderId="10" xfId="0" applyNumberFormat="1" applyFont="1" applyFill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172" fontId="20" fillId="32" borderId="10" xfId="0" applyNumberFormat="1" applyFont="1" applyFill="1" applyBorder="1" applyAlignment="1">
      <alignment horizontal="left" vertical="center" wrapText="1"/>
    </xf>
    <xf numFmtId="0" fontId="29" fillId="32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left" vertical="center" wrapText="1"/>
    </xf>
    <xf numFmtId="172" fontId="40" fillId="0" borderId="10" xfId="0" applyNumberFormat="1" applyFont="1" applyBorder="1" applyAlignment="1">
      <alignment horizontal="left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left" vertical="center" wrapText="1"/>
    </xf>
    <xf numFmtId="172" fontId="36" fillId="35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36" fillId="32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9" fontId="29" fillId="35" borderId="10" xfId="57" applyFont="1" applyFill="1" applyBorder="1" applyAlignment="1">
      <alignment horizontal="center" vertical="center" wrapText="1"/>
    </xf>
    <xf numFmtId="172" fontId="38" fillId="34" borderId="10" xfId="0" applyNumberFormat="1" applyFont="1" applyFill="1" applyBorder="1" applyAlignment="1">
      <alignment horizontal="center" vertical="center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172" fontId="39" fillId="34" borderId="10" xfId="0" applyNumberFormat="1" applyFont="1" applyFill="1" applyBorder="1" applyAlignment="1">
      <alignment horizontal="center" vertical="center" wrapText="1"/>
    </xf>
    <xf numFmtId="172" fontId="32" fillId="34" borderId="10" xfId="0" applyNumberFormat="1" applyFont="1" applyFill="1" applyBorder="1" applyAlignment="1">
      <alignment horizontal="center" vertical="center" wrapText="1"/>
    </xf>
    <xf numFmtId="172" fontId="3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9" fontId="29" fillId="0" borderId="10" xfId="57" applyFont="1" applyBorder="1" applyAlignment="1">
      <alignment horizontal="center" vertical="center" wrapText="1"/>
    </xf>
    <xf numFmtId="9" fontId="29" fillId="0" borderId="10" xfId="57" applyFont="1" applyFill="1" applyBorder="1" applyAlignment="1">
      <alignment horizontal="center" vertical="center" wrapText="1"/>
    </xf>
    <xf numFmtId="9" fontId="32" fillId="0" borderId="10" xfId="57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wrapText="1"/>
    </xf>
    <xf numFmtId="172" fontId="42" fillId="36" borderId="0" xfId="0" applyNumberFormat="1" applyFont="1" applyFill="1" applyAlignment="1">
      <alignment horizontal="center" vertical="center" wrapText="1"/>
    </xf>
    <xf numFmtId="172" fontId="7" fillId="36" borderId="0" xfId="0" applyNumberFormat="1" applyFont="1" applyFill="1" applyAlignment="1">
      <alignment horizontal="center" vertical="center" wrapText="1"/>
    </xf>
    <xf numFmtId="172" fontId="32" fillId="0" borderId="10" xfId="0" applyNumberFormat="1" applyFont="1" applyBorder="1" applyAlignment="1">
      <alignment horizontal="left" vertical="center" wrapText="1"/>
    </xf>
    <xf numFmtId="172" fontId="39" fillId="33" borderId="10" xfId="0" applyNumberFormat="1" applyFont="1" applyFill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172" fontId="32" fillId="32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172" fontId="39" fillId="34" borderId="10" xfId="0" applyNumberFormat="1" applyFont="1" applyFill="1" applyBorder="1" applyAlignment="1">
      <alignment horizontal="left" vertical="center" wrapText="1"/>
    </xf>
    <xf numFmtId="172" fontId="44" fillId="32" borderId="10" xfId="0" applyNumberFormat="1" applyFont="1" applyFill="1" applyBorder="1" applyAlignment="1">
      <alignment horizontal="center" vertical="center" wrapText="1"/>
    </xf>
    <xf numFmtId="172" fontId="29" fillId="35" borderId="10" xfId="0" applyNumberFormat="1" applyFont="1" applyFill="1" applyBorder="1" applyAlignment="1">
      <alignment horizontal="center" vertical="center" wrapText="1"/>
    </xf>
    <xf numFmtId="9" fontId="29" fillId="0" borderId="10" xfId="57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72" fontId="7" fillId="32" borderId="11" xfId="0" applyNumberFormat="1" applyFont="1" applyFill="1" applyBorder="1" applyAlignment="1">
      <alignment horizontal="center" vertical="center" textRotation="90" wrapText="1"/>
    </xf>
    <xf numFmtId="172" fontId="7" fillId="32" borderId="12" xfId="0" applyNumberFormat="1" applyFont="1" applyFill="1" applyBorder="1" applyAlignment="1">
      <alignment horizontal="center" vertical="center" textRotation="90" wrapText="1"/>
    </xf>
    <xf numFmtId="172" fontId="7" fillId="32" borderId="13" xfId="0" applyNumberFormat="1" applyFont="1" applyFill="1" applyBorder="1" applyAlignment="1">
      <alignment horizontal="center" vertical="center" textRotation="90" wrapText="1"/>
    </xf>
    <xf numFmtId="172" fontId="7" fillId="0" borderId="11" xfId="0" applyNumberFormat="1" applyFont="1" applyBorder="1" applyAlignment="1">
      <alignment horizontal="center" vertical="center" textRotation="90" wrapText="1"/>
    </xf>
    <xf numFmtId="172" fontId="7" fillId="0" borderId="12" xfId="0" applyNumberFormat="1" applyFont="1" applyBorder="1" applyAlignment="1">
      <alignment horizontal="center" vertical="center" textRotation="90" wrapText="1"/>
    </xf>
    <xf numFmtId="172" fontId="7" fillId="0" borderId="13" xfId="0" applyNumberFormat="1" applyFont="1" applyBorder="1" applyAlignment="1">
      <alignment horizontal="center" vertical="center" textRotation="90" wrapText="1"/>
    </xf>
    <xf numFmtId="172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 vertical="center" wrapText="1"/>
    </xf>
    <xf numFmtId="172" fontId="22" fillId="0" borderId="13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2" xfId="0" applyNumberFormat="1" applyFont="1" applyBorder="1" applyAlignment="1">
      <alignment horizontal="center" vertical="center" wrapText="1"/>
    </xf>
    <xf numFmtId="172" fontId="34" fillId="0" borderId="13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center" textRotation="90" wrapText="1"/>
    </xf>
    <xf numFmtId="172" fontId="20" fillId="0" borderId="11" xfId="0" applyNumberFormat="1" applyFont="1" applyBorder="1" applyAlignment="1">
      <alignment horizontal="center" vertical="center" wrapText="1"/>
    </xf>
    <xf numFmtId="172" fontId="20" fillId="0" borderId="12" xfId="0" applyNumberFormat="1" applyFont="1" applyBorder="1" applyAlignment="1">
      <alignment horizontal="center" vertical="center" wrapText="1"/>
    </xf>
    <xf numFmtId="172" fontId="20" fillId="0" borderId="13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wrapText="1"/>
    </xf>
    <xf numFmtId="172" fontId="20" fillId="32" borderId="11" xfId="0" applyNumberFormat="1" applyFont="1" applyFill="1" applyBorder="1" applyAlignment="1">
      <alignment horizontal="center" vertical="center" textRotation="90" wrapText="1"/>
    </xf>
    <xf numFmtId="172" fontId="20" fillId="32" borderId="12" xfId="0" applyNumberFormat="1" applyFont="1" applyFill="1" applyBorder="1" applyAlignment="1">
      <alignment horizontal="center" vertical="center" textRotation="90" wrapText="1"/>
    </xf>
    <xf numFmtId="172" fontId="20" fillId="32" borderId="13" xfId="0" applyNumberFormat="1" applyFont="1" applyFill="1" applyBorder="1" applyAlignment="1">
      <alignment horizontal="center" vertical="center" textRotation="90" wrapText="1"/>
    </xf>
    <xf numFmtId="172" fontId="29" fillId="0" borderId="11" xfId="0" applyNumberFormat="1" applyFont="1" applyBorder="1" applyAlignment="1">
      <alignment horizontal="center" vertical="center" textRotation="90" wrapText="1"/>
    </xf>
    <xf numFmtId="172" fontId="29" fillId="0" borderId="12" xfId="0" applyNumberFormat="1" applyFont="1" applyBorder="1" applyAlignment="1">
      <alignment horizontal="center" vertical="center" textRotation="90" wrapText="1"/>
    </xf>
    <xf numFmtId="172" fontId="29" fillId="0" borderId="13" xfId="0" applyNumberFormat="1" applyFont="1" applyBorder="1" applyAlignment="1">
      <alignment horizontal="center" vertical="center" textRotation="90" wrapText="1"/>
    </xf>
    <xf numFmtId="172" fontId="20" fillId="0" borderId="10" xfId="0" applyNumberFormat="1" applyFont="1" applyBorder="1" applyAlignment="1">
      <alignment horizontal="center" vertical="center" textRotation="90" wrapText="1"/>
    </xf>
    <xf numFmtId="1" fontId="34" fillId="0" borderId="11" xfId="0" applyNumberFormat="1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XOVRDAGRUTYUN\buje\2013\kataroxakan%202012-2013%20bu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roxakan 2012"/>
      <sheetName val="Sheet3"/>
    </sheetNames>
    <sheetDataSet>
      <sheetData sheetId="0">
        <row r="102">
          <cell r="J102">
            <v>65000</v>
          </cell>
        </row>
        <row r="104">
          <cell r="J104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2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00390625" style="38" customWidth="1"/>
    <col min="2" max="2" width="3.8515625" style="38" customWidth="1"/>
    <col min="3" max="3" width="4.140625" style="38" customWidth="1"/>
    <col min="4" max="4" width="3.57421875" style="38" customWidth="1"/>
    <col min="5" max="5" width="40.28125" style="38" customWidth="1"/>
    <col min="6" max="6" width="11.57421875" style="38" customWidth="1"/>
    <col min="7" max="7" width="12.28125" style="38" customWidth="1"/>
    <col min="8" max="8" width="13.421875" style="38" customWidth="1"/>
    <col min="9" max="9" width="13.28125" style="38" customWidth="1"/>
    <col min="10" max="10" width="12.57421875" style="38" customWidth="1"/>
    <col min="11" max="11" width="13.8515625" style="3" hidden="1" customWidth="1"/>
    <col min="12" max="12" width="12.140625" style="38" customWidth="1"/>
    <col min="13" max="13" width="12.00390625" style="38" customWidth="1"/>
    <col min="14" max="14" width="13.140625" style="38" customWidth="1"/>
    <col min="15" max="15" width="14.00390625" style="38" customWidth="1"/>
    <col min="16" max="17" width="9.140625" style="38" customWidth="1"/>
    <col min="18" max="18" width="14.28125" style="38" customWidth="1"/>
    <col min="19" max="16384" width="9.140625" style="38" customWidth="1"/>
  </cols>
  <sheetData>
    <row r="1" spans="1:108" s="18" customFormat="1" ht="12.75">
      <c r="A1" s="13"/>
      <c r="B1" s="14"/>
      <c r="C1" s="14"/>
      <c r="D1" s="15"/>
      <c r="E1" s="151" t="s">
        <v>61</v>
      </c>
      <c r="F1" s="151"/>
      <c r="G1" s="151"/>
      <c r="H1" s="151"/>
      <c r="I1" s="151"/>
      <c r="J1" s="16"/>
      <c r="K1" s="17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</row>
    <row r="2" spans="1:12" s="19" customFormat="1" ht="18.7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2"/>
      <c r="L2" s="48"/>
    </row>
    <row r="3" spans="1:12" s="19" customFormat="1" ht="12.75">
      <c r="A3" s="153" t="s">
        <v>113</v>
      </c>
      <c r="B3" s="153"/>
      <c r="C3" s="153"/>
      <c r="D3" s="153"/>
      <c r="E3" s="153"/>
      <c r="F3" s="153"/>
      <c r="G3" s="153"/>
      <c r="H3" s="153"/>
      <c r="I3" s="153"/>
      <c r="J3" s="153"/>
      <c r="L3" s="49"/>
    </row>
    <row r="4" spans="5:12" s="19" customFormat="1" ht="12" customHeight="1">
      <c r="E4" s="20"/>
      <c r="F4" s="20"/>
      <c r="G4" s="20"/>
      <c r="J4" s="39" t="s">
        <v>55</v>
      </c>
      <c r="K4" s="40"/>
      <c r="L4" s="39"/>
    </row>
    <row r="5" spans="1:108" s="23" customFormat="1" ht="15.75" customHeight="1">
      <c r="A5" s="154" t="s">
        <v>62</v>
      </c>
      <c r="B5" s="157" t="s">
        <v>63</v>
      </c>
      <c r="C5" s="160" t="s">
        <v>64</v>
      </c>
      <c r="D5" s="161" t="s">
        <v>65</v>
      </c>
      <c r="E5" s="162" t="s">
        <v>66</v>
      </c>
      <c r="F5" s="165" t="s">
        <v>106</v>
      </c>
      <c r="G5" s="171" t="s">
        <v>107</v>
      </c>
      <c r="H5" s="165" t="s">
        <v>67</v>
      </c>
      <c r="I5" s="168" t="s">
        <v>102</v>
      </c>
      <c r="J5" s="171" t="s">
        <v>104</v>
      </c>
      <c r="K5" s="172" t="s">
        <v>56</v>
      </c>
      <c r="L5" s="165" t="s">
        <v>105</v>
      </c>
      <c r="M5" s="168" t="s">
        <v>114</v>
      </c>
      <c r="N5" s="171" t="s">
        <v>115</v>
      </c>
      <c r="O5" s="165" t="s">
        <v>116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23" customFormat="1" ht="27.75" customHeight="1">
      <c r="A6" s="155"/>
      <c r="B6" s="158"/>
      <c r="C6" s="160"/>
      <c r="D6" s="161"/>
      <c r="E6" s="163"/>
      <c r="F6" s="166"/>
      <c r="G6" s="171"/>
      <c r="H6" s="166"/>
      <c r="I6" s="169"/>
      <c r="J6" s="171"/>
      <c r="K6" s="173"/>
      <c r="L6" s="166"/>
      <c r="M6" s="169"/>
      <c r="N6" s="171"/>
      <c r="O6" s="166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23" customFormat="1" ht="27" customHeight="1">
      <c r="A7" s="156"/>
      <c r="B7" s="159"/>
      <c r="C7" s="160"/>
      <c r="D7" s="161"/>
      <c r="E7" s="164"/>
      <c r="F7" s="167"/>
      <c r="G7" s="171"/>
      <c r="H7" s="167"/>
      <c r="I7" s="170"/>
      <c r="J7" s="171"/>
      <c r="K7" s="174"/>
      <c r="L7" s="167"/>
      <c r="M7" s="170"/>
      <c r="N7" s="171"/>
      <c r="O7" s="167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21" customFormat="1" ht="48.75" customHeight="1">
      <c r="A8" s="24">
        <v>10</v>
      </c>
      <c r="B8" s="25"/>
      <c r="C8" s="25"/>
      <c r="D8" s="26"/>
      <c r="E8" s="27" t="s">
        <v>31</v>
      </c>
      <c r="F8" s="57">
        <f>F9+F15+F25+F29+F49+F72+F82</f>
        <v>16708988.4</v>
      </c>
      <c r="G8" s="57">
        <f>G9+G15+G25+G29+G49+G72+G82</f>
        <v>16002501.035000002</v>
      </c>
      <c r="H8" s="57">
        <f>H9+H15+H25+H29+H49+H72+H82</f>
        <v>19700244</v>
      </c>
      <c r="I8" s="57">
        <f>I9+I15+I25+I29+I49+I72+I82</f>
        <v>18695313.9</v>
      </c>
      <c r="J8" s="57">
        <f>J9+J15+J25+J29+J49+J72+J82</f>
        <v>17757273.992999997</v>
      </c>
      <c r="K8" s="4">
        <v>95</v>
      </c>
      <c r="L8" s="57">
        <f>L9+L15+L25+L29+L49+L72+L82</f>
        <v>22079210</v>
      </c>
      <c r="M8" s="57">
        <f>M9+M15+M25+M29+M49+M72+M82+0.8</f>
        <v>20761292</v>
      </c>
      <c r="N8" s="57">
        <f>N9+N15+N25+N29+N49+N72+N82</f>
        <v>19228863.251000002</v>
      </c>
      <c r="O8" s="57">
        <f>O9+O15+O25+O29+O49+O72+O82</f>
        <v>21958372.6</v>
      </c>
      <c r="P8" s="28"/>
      <c r="Q8" s="28"/>
      <c r="R8" s="66">
        <f>+L8-M8</f>
        <v>1317918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5" s="45" customFormat="1" ht="28.5" customHeight="1">
      <c r="A9" s="41"/>
      <c r="B9" s="41" t="s">
        <v>0</v>
      </c>
      <c r="C9" s="41"/>
      <c r="D9" s="42"/>
      <c r="E9" s="43" t="s">
        <v>19</v>
      </c>
      <c r="F9" s="58">
        <f>F10+F12</f>
        <v>83104.9</v>
      </c>
      <c r="G9" s="58">
        <f>G10+G12</f>
        <v>77356</v>
      </c>
      <c r="H9" s="58">
        <f>H10+H12</f>
        <v>87191.3</v>
      </c>
      <c r="I9" s="58">
        <f>I10+I12</f>
        <v>88888.2</v>
      </c>
      <c r="J9" s="58">
        <f>J10+J12</f>
        <v>80758.871</v>
      </c>
      <c r="K9" s="44">
        <v>90.9</v>
      </c>
      <c r="L9" s="58">
        <f>L10+L12</f>
        <v>87156.4</v>
      </c>
      <c r="M9" s="58">
        <f>M10+M12</f>
        <v>87856.4</v>
      </c>
      <c r="N9" s="58">
        <f>N10+N12</f>
        <v>86963.678</v>
      </c>
      <c r="O9" s="58">
        <f>O10+O12</f>
        <v>88877.5</v>
      </c>
    </row>
    <row r="10" spans="1:108" s="21" customFormat="1" ht="14.25" customHeight="1">
      <c r="A10" s="9"/>
      <c r="B10" s="25"/>
      <c r="C10" s="25" t="s">
        <v>0</v>
      </c>
      <c r="D10" s="26"/>
      <c r="E10" s="27" t="s">
        <v>1</v>
      </c>
      <c r="F10" s="57">
        <f>F11</f>
        <v>17808</v>
      </c>
      <c r="G10" s="57">
        <f>G11</f>
        <v>14909.425</v>
      </c>
      <c r="H10" s="57">
        <f>H11</f>
        <v>20736</v>
      </c>
      <c r="I10" s="57">
        <f>I11</f>
        <v>20736</v>
      </c>
      <c r="J10" s="57">
        <f>J11</f>
        <v>15621.5</v>
      </c>
      <c r="K10" s="6">
        <v>75.3</v>
      </c>
      <c r="L10" s="57">
        <f>L11</f>
        <v>17000</v>
      </c>
      <c r="M10" s="57">
        <f>M11</f>
        <v>17700</v>
      </c>
      <c r="N10" s="57">
        <f>N11</f>
        <v>17520</v>
      </c>
      <c r="O10" s="57">
        <f>O11</f>
        <v>18798.1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</row>
    <row r="11" spans="1:108" s="23" customFormat="1" ht="84.75" customHeight="1">
      <c r="A11" s="9"/>
      <c r="B11" s="25"/>
      <c r="C11" s="25"/>
      <c r="D11" s="29" t="s">
        <v>0</v>
      </c>
      <c r="E11" s="30" t="s">
        <v>68</v>
      </c>
      <c r="F11" s="59">
        <v>17808</v>
      </c>
      <c r="G11" s="59">
        <v>14909.425</v>
      </c>
      <c r="H11" s="59">
        <v>20736</v>
      </c>
      <c r="I11" s="60">
        <f>+H11</f>
        <v>20736</v>
      </c>
      <c r="J11" s="59">
        <v>15621.5</v>
      </c>
      <c r="K11" s="6">
        <v>75.3</v>
      </c>
      <c r="L11" s="59">
        <v>17000</v>
      </c>
      <c r="M11" s="60">
        <v>17700</v>
      </c>
      <c r="N11" s="60">
        <v>17520</v>
      </c>
      <c r="O11" s="60">
        <v>18798.1</v>
      </c>
      <c r="P11" s="22"/>
      <c r="Q11" s="22"/>
      <c r="R11" s="67">
        <v>17520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</row>
    <row r="12" spans="1:108" s="21" customFormat="1" ht="24" customHeight="1">
      <c r="A12" s="9"/>
      <c r="B12" s="25"/>
      <c r="C12" s="25" t="s">
        <v>2</v>
      </c>
      <c r="D12" s="26"/>
      <c r="E12" s="27" t="s">
        <v>3</v>
      </c>
      <c r="F12" s="57">
        <f>+F13+F14</f>
        <v>65296.9</v>
      </c>
      <c r="G12" s="57">
        <f>+G13+G14</f>
        <v>62446.575</v>
      </c>
      <c r="H12" s="57">
        <f>+H13+H14</f>
        <v>66455.3</v>
      </c>
      <c r="I12" s="57">
        <f>+I13+I14</f>
        <v>68152.2</v>
      </c>
      <c r="J12" s="57">
        <f>+J13+J14</f>
        <v>65137.371</v>
      </c>
      <c r="K12" s="6">
        <v>95.6</v>
      </c>
      <c r="L12" s="57">
        <f>+L13+L14</f>
        <v>70156.4</v>
      </c>
      <c r="M12" s="57">
        <f>+M13+M14</f>
        <v>70156.4</v>
      </c>
      <c r="N12" s="57">
        <f>+N13+N14</f>
        <v>69443.678</v>
      </c>
      <c r="O12" s="57">
        <f>+O13+O14</f>
        <v>70079.4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</row>
    <row r="13" spans="1:108" s="23" customFormat="1" ht="42" customHeight="1">
      <c r="A13" s="9"/>
      <c r="B13" s="25"/>
      <c r="C13" s="25"/>
      <c r="D13" s="29" t="s">
        <v>21</v>
      </c>
      <c r="E13" s="30" t="s">
        <v>26</v>
      </c>
      <c r="F13" s="60">
        <v>49340</v>
      </c>
      <c r="G13" s="60">
        <v>46500.42</v>
      </c>
      <c r="H13" s="60">
        <v>49340</v>
      </c>
      <c r="I13" s="60">
        <f>+H13</f>
        <v>49340</v>
      </c>
      <c r="J13" s="60">
        <v>46748.34</v>
      </c>
      <c r="K13" s="6">
        <v>94.7</v>
      </c>
      <c r="L13" s="60">
        <v>49340</v>
      </c>
      <c r="M13" s="60">
        <v>49340</v>
      </c>
      <c r="N13" s="60">
        <v>48952.325</v>
      </c>
      <c r="O13" s="60">
        <v>49340</v>
      </c>
      <c r="P13" s="22"/>
      <c r="Q13" s="22"/>
      <c r="R13" s="22">
        <v>48952.325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</row>
    <row r="14" spans="1:18" s="12" customFormat="1" ht="60.75" customHeight="1">
      <c r="A14" s="9"/>
      <c r="B14" s="9"/>
      <c r="C14" s="9"/>
      <c r="D14" s="10" t="s">
        <v>2</v>
      </c>
      <c r="E14" s="11" t="s">
        <v>69</v>
      </c>
      <c r="F14" s="59">
        <v>15956.9</v>
      </c>
      <c r="G14" s="59">
        <v>15946.155</v>
      </c>
      <c r="H14" s="59">
        <v>17115.3</v>
      </c>
      <c r="I14" s="60">
        <v>18812.2</v>
      </c>
      <c r="J14" s="59">
        <v>18389.031</v>
      </c>
      <c r="K14" s="6">
        <v>97.8</v>
      </c>
      <c r="L14" s="59">
        <v>20816.4</v>
      </c>
      <c r="M14" s="60">
        <v>20816.4</v>
      </c>
      <c r="N14" s="60">
        <v>20491.353</v>
      </c>
      <c r="O14" s="60">
        <v>20739.4</v>
      </c>
      <c r="R14" s="12">
        <v>20491.353</v>
      </c>
    </row>
    <row r="15" spans="1:15" s="47" customFormat="1" ht="22.5" customHeight="1">
      <c r="A15" s="41"/>
      <c r="B15" s="41" t="s">
        <v>2</v>
      </c>
      <c r="C15" s="41"/>
      <c r="D15" s="46"/>
      <c r="E15" s="43" t="s">
        <v>5</v>
      </c>
      <c r="F15" s="58">
        <f>F16</f>
        <v>9125518.8</v>
      </c>
      <c r="G15" s="58">
        <f>G16</f>
        <v>9088741.092</v>
      </c>
      <c r="H15" s="58">
        <f>H16</f>
        <v>10619917</v>
      </c>
      <c r="I15" s="58">
        <f>I16</f>
        <v>10380851.100000001</v>
      </c>
      <c r="J15" s="58">
        <f>J16</f>
        <v>10342037.479999999</v>
      </c>
      <c r="K15" s="44">
        <v>99.6</v>
      </c>
      <c r="L15" s="58">
        <f>L16</f>
        <v>12681179.2</v>
      </c>
      <c r="M15" s="58">
        <f>M16</f>
        <v>11981179.2</v>
      </c>
      <c r="N15" s="58">
        <f>N16</f>
        <v>11719272.682</v>
      </c>
      <c r="O15" s="58">
        <f>O16</f>
        <v>12726246.700000001</v>
      </c>
    </row>
    <row r="16" spans="1:108" s="21" customFormat="1" ht="14.25" customHeight="1">
      <c r="A16" s="9"/>
      <c r="B16" s="25"/>
      <c r="C16" s="25" t="s">
        <v>0</v>
      </c>
      <c r="D16" s="26"/>
      <c r="E16" s="27" t="s">
        <v>5</v>
      </c>
      <c r="F16" s="57">
        <f>F17+F18+F19+F20+F21+F22+F23</f>
        <v>9125518.8</v>
      </c>
      <c r="G16" s="57">
        <f>G17+G18+G19+G20+G21+G22+G23</f>
        <v>9088741.092</v>
      </c>
      <c r="H16" s="57">
        <f>H17+H18+H19+H20+H21+H22+H23</f>
        <v>10619917</v>
      </c>
      <c r="I16" s="57">
        <f>I17+I18+I19+I20+I21+I22+I23</f>
        <v>10380851.100000001</v>
      </c>
      <c r="J16" s="57">
        <f>J17+J18+J19+J20+J21+J22+J23</f>
        <v>10342037.479999999</v>
      </c>
      <c r="K16" s="6">
        <v>99.6</v>
      </c>
      <c r="L16" s="57">
        <f>L17+L18+L19+L20+L21+L22+L23</f>
        <v>12681179.2</v>
      </c>
      <c r="M16" s="57">
        <f>M17+M18+M19+M20+M21+M22+M23</f>
        <v>11981179.2</v>
      </c>
      <c r="N16" s="57">
        <f>N17+N18+N19+N20+N21+N22+N23</f>
        <v>11719272.682</v>
      </c>
      <c r="O16" s="57">
        <f>O17+O18+O19+O20+O21+O22+O23</f>
        <v>12726246.700000001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</row>
    <row r="17" spans="1:108" s="23" customFormat="1" ht="43.5" customHeight="1">
      <c r="A17" s="9"/>
      <c r="B17" s="25"/>
      <c r="C17" s="25"/>
      <c r="D17" s="29" t="s">
        <v>0</v>
      </c>
      <c r="E17" s="30" t="s">
        <v>70</v>
      </c>
      <c r="F17" s="60">
        <v>497215.6</v>
      </c>
      <c r="G17" s="60">
        <v>491290.056</v>
      </c>
      <c r="H17" s="60">
        <v>568734</v>
      </c>
      <c r="I17" s="60">
        <v>603734</v>
      </c>
      <c r="J17" s="60">
        <v>600088.263</v>
      </c>
      <c r="K17" s="6">
        <v>99.4</v>
      </c>
      <c r="L17" s="60">
        <v>771170.4</v>
      </c>
      <c r="M17" s="60">
        <f>751170.4+20000</f>
        <v>771170.4</v>
      </c>
      <c r="N17" s="60">
        <v>744119.997</v>
      </c>
      <c r="O17" s="60">
        <v>859250</v>
      </c>
      <c r="P17" s="22"/>
      <c r="Q17" s="22"/>
      <c r="R17" s="22">
        <v>744119.997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23" customFormat="1" ht="48" customHeight="1">
      <c r="A18" s="9"/>
      <c r="B18" s="25"/>
      <c r="C18" s="25"/>
      <c r="D18" s="29" t="s">
        <v>2</v>
      </c>
      <c r="E18" s="30" t="s">
        <v>71</v>
      </c>
      <c r="F18" s="60">
        <v>53301</v>
      </c>
      <c r="G18" s="60">
        <v>51760.75</v>
      </c>
      <c r="H18" s="60">
        <v>47010</v>
      </c>
      <c r="I18" s="60">
        <v>37010</v>
      </c>
      <c r="J18" s="60">
        <v>35147.247</v>
      </c>
      <c r="K18" s="6">
        <v>95</v>
      </c>
      <c r="L18" s="60">
        <v>43596.8</v>
      </c>
      <c r="M18" s="60">
        <f>10000+33596.8</f>
        <v>43596.8</v>
      </c>
      <c r="N18" s="60">
        <v>32226.87</v>
      </c>
      <c r="O18" s="60">
        <v>32100</v>
      </c>
      <c r="P18" s="22"/>
      <c r="Q18" s="22"/>
      <c r="R18" s="22">
        <v>32226.87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23" customFormat="1" ht="28.5" customHeight="1">
      <c r="A19" s="9"/>
      <c r="B19" s="25"/>
      <c r="C19" s="25"/>
      <c r="D19" s="29" t="s">
        <v>4</v>
      </c>
      <c r="E19" s="30" t="s">
        <v>6</v>
      </c>
      <c r="F19" s="60">
        <v>494832</v>
      </c>
      <c r="G19" s="60">
        <v>486433.942</v>
      </c>
      <c r="H19" s="60">
        <v>538910.4</v>
      </c>
      <c r="I19" s="60">
        <v>518910.4</v>
      </c>
      <c r="J19" s="60">
        <v>516418.856</v>
      </c>
      <c r="K19" s="6">
        <v>99.5</v>
      </c>
      <c r="L19" s="60">
        <v>603799.7</v>
      </c>
      <c r="M19" s="60">
        <f>30000+573799.7</f>
        <v>603799.7</v>
      </c>
      <c r="N19" s="60">
        <v>571290.056</v>
      </c>
      <c r="O19" s="60">
        <v>581940</v>
      </c>
      <c r="P19" s="22"/>
      <c r="Q19" s="22"/>
      <c r="R19" s="22">
        <v>571290.056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23" customFormat="1" ht="66" customHeight="1">
      <c r="A20" s="9"/>
      <c r="B20" s="25"/>
      <c r="C20" s="25"/>
      <c r="D20" s="29" t="s">
        <v>7</v>
      </c>
      <c r="E20" s="31" t="s">
        <v>103</v>
      </c>
      <c r="F20" s="60">
        <v>30525.6</v>
      </c>
      <c r="G20" s="60">
        <v>24477.976</v>
      </c>
      <c r="H20" s="60">
        <v>29391.8</v>
      </c>
      <c r="I20" s="60">
        <f>+H20</f>
        <v>29391.8</v>
      </c>
      <c r="J20" s="60">
        <v>22358.88</v>
      </c>
      <c r="K20" s="6">
        <v>76.1</v>
      </c>
      <c r="L20" s="60">
        <v>150400.8</v>
      </c>
      <c r="M20" s="60">
        <f>100000+50400.8</f>
        <v>150400.8</v>
      </c>
      <c r="N20" s="60">
        <v>49271.264</v>
      </c>
      <c r="O20" s="60">
        <v>294181.5</v>
      </c>
      <c r="P20" s="22"/>
      <c r="Q20" s="22"/>
      <c r="R20" s="22">
        <v>49271.264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8" s="12" customFormat="1" ht="76.5" customHeight="1">
      <c r="A21" s="9"/>
      <c r="B21" s="9"/>
      <c r="C21" s="9"/>
      <c r="D21" s="10" t="s">
        <v>8</v>
      </c>
      <c r="E21" s="11" t="s">
        <v>32</v>
      </c>
      <c r="F21" s="59">
        <v>105487.8</v>
      </c>
      <c r="G21" s="59">
        <v>105487.684</v>
      </c>
      <c r="H21" s="59">
        <v>107995.5</v>
      </c>
      <c r="I21" s="60">
        <v>109329.6</v>
      </c>
      <c r="J21" s="59">
        <v>108353.692</v>
      </c>
      <c r="K21" s="6">
        <v>99.1</v>
      </c>
      <c r="L21" s="59">
        <v>112211.5</v>
      </c>
      <c r="M21" s="60">
        <v>112211.5</v>
      </c>
      <c r="N21" s="60">
        <v>112211.5</v>
      </c>
      <c r="O21" s="60">
        <v>113152.4</v>
      </c>
      <c r="R21" s="12">
        <v>112211.5</v>
      </c>
    </row>
    <row r="22" spans="1:108" s="23" customFormat="1" ht="16.5" customHeight="1">
      <c r="A22" s="9"/>
      <c r="B22" s="25"/>
      <c r="C22" s="25"/>
      <c r="D22" s="29" t="s">
        <v>9</v>
      </c>
      <c r="E22" s="30" t="s">
        <v>72</v>
      </c>
      <c r="F22" s="60">
        <v>7944156.8</v>
      </c>
      <c r="G22" s="60">
        <v>7929290.684</v>
      </c>
      <c r="H22" s="60">
        <v>9327875.3</v>
      </c>
      <c r="I22" s="60">
        <v>9082475.3</v>
      </c>
      <c r="J22" s="60">
        <v>9059670.542</v>
      </c>
      <c r="K22" s="6">
        <v>99.7</v>
      </c>
      <c r="L22" s="60">
        <v>11000000</v>
      </c>
      <c r="M22" s="60">
        <f>70000+10230000</f>
        <v>10300000</v>
      </c>
      <c r="N22" s="60">
        <v>10210152.995</v>
      </c>
      <c r="O22" s="60">
        <v>10845622.8</v>
      </c>
      <c r="P22" s="22"/>
      <c r="Q22" s="22"/>
      <c r="R22" s="68">
        <v>10210152.995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5" s="12" customFormat="1" ht="30.75" customHeight="1">
      <c r="A23" s="9"/>
      <c r="B23" s="9"/>
      <c r="C23" s="9"/>
      <c r="D23" s="10"/>
      <c r="E23" s="11" t="s">
        <v>73</v>
      </c>
      <c r="F23" s="59">
        <f>+F24</f>
        <v>0</v>
      </c>
      <c r="G23" s="59">
        <f>+G24</f>
        <v>0</v>
      </c>
      <c r="H23" s="59">
        <f>+H24</f>
        <v>0</v>
      </c>
      <c r="I23" s="60">
        <f>+H23</f>
        <v>0</v>
      </c>
      <c r="J23" s="59">
        <v>0</v>
      </c>
      <c r="K23" s="6"/>
      <c r="L23" s="59">
        <v>0</v>
      </c>
      <c r="M23" s="60">
        <v>0</v>
      </c>
      <c r="N23" s="60">
        <v>0</v>
      </c>
      <c r="O23" s="60"/>
    </row>
    <row r="24" spans="1:15" s="12" customFormat="1" ht="28.5" customHeight="1">
      <c r="A24" s="9"/>
      <c r="B24" s="9"/>
      <c r="C24" s="9"/>
      <c r="D24" s="10"/>
      <c r="E24" s="11" t="s">
        <v>74</v>
      </c>
      <c r="F24" s="61">
        <v>0</v>
      </c>
      <c r="G24" s="61">
        <v>0</v>
      </c>
      <c r="H24" s="61">
        <v>0</v>
      </c>
      <c r="I24" s="60">
        <f>+H24</f>
        <v>0</v>
      </c>
      <c r="J24" s="59">
        <v>0</v>
      </c>
      <c r="K24" s="6"/>
      <c r="L24" s="59">
        <v>0</v>
      </c>
      <c r="M24" s="60">
        <v>0</v>
      </c>
      <c r="N24" s="60">
        <v>0</v>
      </c>
      <c r="O24" s="60"/>
    </row>
    <row r="25" spans="1:15" s="47" customFormat="1" ht="18" customHeight="1">
      <c r="A25" s="41"/>
      <c r="B25" s="41" t="s">
        <v>4</v>
      </c>
      <c r="C25" s="42"/>
      <c r="D25" s="46"/>
      <c r="E25" s="43" t="s">
        <v>20</v>
      </c>
      <c r="F25" s="58">
        <f>F26</f>
        <v>232234</v>
      </c>
      <c r="G25" s="58">
        <f aca="true" t="shared" si="0" ref="G25:O25">G26</f>
        <v>225200</v>
      </c>
      <c r="H25" s="58">
        <f t="shared" si="0"/>
        <v>254000</v>
      </c>
      <c r="I25" s="58">
        <f t="shared" si="0"/>
        <v>234000</v>
      </c>
      <c r="J25" s="58">
        <f t="shared" si="0"/>
        <v>231600</v>
      </c>
      <c r="K25" s="58">
        <v>99</v>
      </c>
      <c r="L25" s="58">
        <f t="shared" si="0"/>
        <v>254000</v>
      </c>
      <c r="M25" s="58">
        <f t="shared" si="0"/>
        <v>254000</v>
      </c>
      <c r="N25" s="58">
        <f t="shared" si="0"/>
        <v>217600</v>
      </c>
      <c r="O25" s="58">
        <f t="shared" si="0"/>
        <v>240000</v>
      </c>
    </row>
    <row r="26" spans="1:108" s="21" customFormat="1" ht="14.25" customHeight="1">
      <c r="A26" s="9"/>
      <c r="B26" s="25"/>
      <c r="C26" s="25" t="s">
        <v>0</v>
      </c>
      <c r="D26" s="26"/>
      <c r="E26" s="27" t="s">
        <v>20</v>
      </c>
      <c r="F26" s="57">
        <f>+F27+F28</f>
        <v>232234</v>
      </c>
      <c r="G26" s="57">
        <f aca="true" t="shared" si="1" ref="G26:O26">+G27+G28</f>
        <v>225200</v>
      </c>
      <c r="H26" s="57">
        <f t="shared" si="1"/>
        <v>254000</v>
      </c>
      <c r="I26" s="57">
        <f t="shared" si="1"/>
        <v>234000</v>
      </c>
      <c r="J26" s="57">
        <f t="shared" si="1"/>
        <v>231600</v>
      </c>
      <c r="K26" s="57"/>
      <c r="L26" s="57">
        <f t="shared" si="1"/>
        <v>254000</v>
      </c>
      <c r="M26" s="57">
        <f t="shared" si="1"/>
        <v>254000</v>
      </c>
      <c r="N26" s="57">
        <f t="shared" si="1"/>
        <v>217600</v>
      </c>
      <c r="O26" s="57">
        <f t="shared" si="1"/>
        <v>240000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</row>
    <row r="27" spans="1:108" s="23" customFormat="1" ht="28.5" customHeight="1">
      <c r="A27" s="9"/>
      <c r="B27" s="25"/>
      <c r="C27" s="25"/>
      <c r="D27" s="29" t="s">
        <v>2</v>
      </c>
      <c r="E27" s="30" t="s">
        <v>44</v>
      </c>
      <c r="F27" s="60">
        <v>232000</v>
      </c>
      <c r="G27" s="60">
        <v>225200</v>
      </c>
      <c r="H27" s="60">
        <v>254000</v>
      </c>
      <c r="I27" s="60">
        <v>234000</v>
      </c>
      <c r="J27" s="60">
        <v>231600</v>
      </c>
      <c r="K27" s="6"/>
      <c r="L27" s="60">
        <v>254000</v>
      </c>
      <c r="M27" s="60">
        <f>30000+224000</f>
        <v>254000</v>
      </c>
      <c r="N27" s="60">
        <v>217600</v>
      </c>
      <c r="O27" s="60">
        <v>240000</v>
      </c>
      <c r="P27" s="22"/>
      <c r="Q27" s="22"/>
      <c r="R27" s="22">
        <v>217600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spans="1:108" s="23" customFormat="1" ht="48.75" customHeight="1">
      <c r="A28" s="9"/>
      <c r="B28" s="25"/>
      <c r="C28" s="25"/>
      <c r="D28" s="29"/>
      <c r="E28" s="7" t="s">
        <v>57</v>
      </c>
      <c r="F28" s="60">
        <v>234</v>
      </c>
      <c r="G28" s="60">
        <v>0</v>
      </c>
      <c r="H28" s="60"/>
      <c r="I28" s="60"/>
      <c r="J28" s="60"/>
      <c r="K28" s="6"/>
      <c r="L28" s="60"/>
      <c r="M28" s="60"/>
      <c r="N28" s="60"/>
      <c r="O28" s="60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15" s="45" customFormat="1" ht="30.75" customHeight="1">
      <c r="A29" s="41"/>
      <c r="B29" s="41" t="s">
        <v>7</v>
      </c>
      <c r="C29" s="41"/>
      <c r="D29" s="42"/>
      <c r="E29" s="43" t="s">
        <v>11</v>
      </c>
      <c r="F29" s="58">
        <f>F30</f>
        <v>4601291</v>
      </c>
      <c r="G29" s="58">
        <f>G30</f>
        <v>4531236.899</v>
      </c>
      <c r="H29" s="58">
        <f>H30</f>
        <v>4993767.6</v>
      </c>
      <c r="I29" s="58">
        <f>I30</f>
        <v>4742795.199999999</v>
      </c>
      <c r="J29" s="58">
        <f>J30</f>
        <v>4682657.4399999995</v>
      </c>
      <c r="K29" s="44">
        <v>98.7</v>
      </c>
      <c r="L29" s="58">
        <f>L30</f>
        <v>4907687.2</v>
      </c>
      <c r="M29" s="58">
        <f>M30</f>
        <v>4852687.2</v>
      </c>
      <c r="N29" s="58">
        <f>N30</f>
        <v>4702150.695</v>
      </c>
      <c r="O29" s="58">
        <f>O30</f>
        <v>4867021.9</v>
      </c>
    </row>
    <row r="30" spans="1:108" s="21" customFormat="1" ht="31.5" customHeight="1">
      <c r="A30" s="9"/>
      <c r="B30" s="25"/>
      <c r="C30" s="25" t="s">
        <v>0</v>
      </c>
      <c r="D30" s="26"/>
      <c r="E30" s="27" t="s">
        <v>11</v>
      </c>
      <c r="F30" s="57">
        <f>F31+F32+F33+F34+F35+F36+F37+F38+F39+F40+F41+F42+F43+F44+F46+F48</f>
        <v>4601291</v>
      </c>
      <c r="G30" s="57">
        <f>G31+G32+G33+G34+G35+G36+G37+G38+G39+G40+G41+G42+G43+G44+G46+G48</f>
        <v>4531236.899</v>
      </c>
      <c r="H30" s="57">
        <f>H31+H32+H33+H34+H35+H36+H37+H38+H39+H40+H41+H42+H43+H44+H46+H48</f>
        <v>4993767.6</v>
      </c>
      <c r="I30" s="57">
        <f>I31+I32+I33+I34+I35+I36+I37+I38+I39+I40+I41+I42+I43+I44+I46+I48</f>
        <v>4742795.199999999</v>
      </c>
      <c r="J30" s="57">
        <f>J31+J32+J33+J34+J35+J36+J37+J38+J39+J40+J41+J42+J43+J44+J46+J48</f>
        <v>4682657.4399999995</v>
      </c>
      <c r="K30" s="6">
        <v>98.7</v>
      </c>
      <c r="L30" s="57">
        <f>L31+L32+L33+L34+L35+L36+L37+L38+L39+L40+L41+L42+L43+L44+L46+L48</f>
        <v>4907687.2</v>
      </c>
      <c r="M30" s="57">
        <f>M31+M32+M33+M34+M35+M36+M37+M38+M39+M40+M41+M42+M43+M44+M46+M48</f>
        <v>4852687.2</v>
      </c>
      <c r="N30" s="57">
        <f>N31+N32+N33+N34+N35+N36+N37+N38+N39+N40+N41+N42+N43+N44+N46+N48</f>
        <v>4702150.695</v>
      </c>
      <c r="O30" s="57">
        <f>O31+O32+O33+O34+O35+O36+O37+O38+O39+O40+O41+O42+O43+O44+O46+O48</f>
        <v>4867021.9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</row>
    <row r="31" spans="1:108" s="23" customFormat="1" ht="114">
      <c r="A31" s="9"/>
      <c r="B31" s="25"/>
      <c r="C31" s="25"/>
      <c r="D31" s="29" t="s">
        <v>0</v>
      </c>
      <c r="E31" s="30" t="s">
        <v>75</v>
      </c>
      <c r="F31" s="60">
        <v>18655</v>
      </c>
      <c r="G31" s="60">
        <v>8822</v>
      </c>
      <c r="H31" s="60">
        <v>15288</v>
      </c>
      <c r="I31" s="60">
        <f>+H31</f>
        <v>15288</v>
      </c>
      <c r="J31" s="60">
        <v>11739</v>
      </c>
      <c r="K31" s="6">
        <v>76.8</v>
      </c>
      <c r="L31" s="60">
        <v>15288</v>
      </c>
      <c r="M31" s="60">
        <v>24288</v>
      </c>
      <c r="N31" s="60">
        <v>21487</v>
      </c>
      <c r="O31" s="60">
        <v>19400</v>
      </c>
      <c r="P31" s="22"/>
      <c r="Q31" s="22"/>
      <c r="R31" s="22">
        <v>21487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</row>
    <row r="32" spans="1:108" s="23" customFormat="1" ht="15.75" customHeight="1">
      <c r="A32" s="9"/>
      <c r="B32" s="25"/>
      <c r="C32" s="25"/>
      <c r="D32" s="29" t="s">
        <v>2</v>
      </c>
      <c r="E32" s="30" t="s">
        <v>76</v>
      </c>
      <c r="F32" s="60">
        <v>2641920</v>
      </c>
      <c r="G32" s="60">
        <v>2634247.6</v>
      </c>
      <c r="H32" s="60">
        <v>2748600</v>
      </c>
      <c r="I32" s="60">
        <v>2617600</v>
      </c>
      <c r="J32" s="60">
        <v>2610204.4</v>
      </c>
      <c r="K32" s="6">
        <v>99.7</v>
      </c>
      <c r="L32" s="60">
        <v>2720700</v>
      </c>
      <c r="M32" s="60">
        <f>60000+2660700</f>
        <v>2720700</v>
      </c>
      <c r="N32" s="60">
        <v>2654175.6</v>
      </c>
      <c r="O32" s="60">
        <v>2695452</v>
      </c>
      <c r="P32" s="22"/>
      <c r="Q32" s="22"/>
      <c r="R32" s="22">
        <v>2654175.6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</row>
    <row r="33" spans="1:18" s="12" customFormat="1" ht="40.5" customHeight="1">
      <c r="A33" s="9"/>
      <c r="B33" s="9"/>
      <c r="C33" s="9"/>
      <c r="D33" s="10" t="s">
        <v>4</v>
      </c>
      <c r="E33" s="11" t="s">
        <v>14</v>
      </c>
      <c r="F33" s="59">
        <v>14558.1</v>
      </c>
      <c r="G33" s="59">
        <v>12437.763</v>
      </c>
      <c r="H33" s="59">
        <v>15579</v>
      </c>
      <c r="I33" s="60">
        <v>16061</v>
      </c>
      <c r="J33" s="59">
        <v>12107.872</v>
      </c>
      <c r="K33" s="6">
        <v>75.4</v>
      </c>
      <c r="L33" s="59">
        <v>14763</v>
      </c>
      <c r="M33" s="60">
        <v>14763</v>
      </c>
      <c r="N33" s="60">
        <v>9728.52</v>
      </c>
      <c r="O33" s="60">
        <v>15067.4</v>
      </c>
      <c r="R33" s="12">
        <v>9728.52</v>
      </c>
    </row>
    <row r="34" spans="1:108" s="23" customFormat="1" ht="48" customHeight="1">
      <c r="A34" s="9"/>
      <c r="B34" s="25"/>
      <c r="C34" s="25"/>
      <c r="D34" s="29" t="s">
        <v>25</v>
      </c>
      <c r="E34" s="30" t="s">
        <v>77</v>
      </c>
      <c r="F34" s="60">
        <v>0</v>
      </c>
      <c r="G34" s="60">
        <v>0</v>
      </c>
      <c r="H34" s="60">
        <v>32500</v>
      </c>
      <c r="I34" s="60">
        <v>7500</v>
      </c>
      <c r="J34" s="60">
        <v>6398.928</v>
      </c>
      <c r="K34" s="6">
        <v>85.3</v>
      </c>
      <c r="L34" s="60">
        <v>27500</v>
      </c>
      <c r="M34" s="60">
        <v>7500</v>
      </c>
      <c r="N34" s="60">
        <v>4230.34</v>
      </c>
      <c r="O34" s="60">
        <v>27500</v>
      </c>
      <c r="P34" s="22"/>
      <c r="Q34" s="22"/>
      <c r="R34" s="22">
        <v>4230.34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</row>
    <row r="35" spans="1:108" s="23" customFormat="1" ht="51" customHeight="1">
      <c r="A35" s="9"/>
      <c r="B35" s="25"/>
      <c r="C35" s="25"/>
      <c r="D35" s="29" t="s">
        <v>22</v>
      </c>
      <c r="E35" s="30" t="s">
        <v>29</v>
      </c>
      <c r="F35" s="60">
        <v>107832.5</v>
      </c>
      <c r="G35" s="60">
        <v>90226.5</v>
      </c>
      <c r="H35" s="60">
        <v>80000</v>
      </c>
      <c r="I35" s="60">
        <f>+H35</f>
        <v>80000</v>
      </c>
      <c r="J35" s="62">
        <v>79346.25</v>
      </c>
      <c r="K35" s="6">
        <v>99.2</v>
      </c>
      <c r="L35" s="62">
        <v>82000</v>
      </c>
      <c r="M35" s="60">
        <v>82000</v>
      </c>
      <c r="N35" s="60">
        <v>78238.75</v>
      </c>
      <c r="O35" s="60">
        <v>82000</v>
      </c>
      <c r="P35" s="22"/>
      <c r="Q35" s="22"/>
      <c r="R35" s="22">
        <v>78238.75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</row>
    <row r="36" spans="1:108" s="23" customFormat="1" ht="24.75" customHeight="1">
      <c r="A36" s="9"/>
      <c r="B36" s="25"/>
      <c r="C36" s="25"/>
      <c r="D36" s="29" t="s">
        <v>9</v>
      </c>
      <c r="E36" s="30" t="s">
        <v>78</v>
      </c>
      <c r="F36" s="60">
        <v>1061000</v>
      </c>
      <c r="G36" s="60">
        <v>1058400</v>
      </c>
      <c r="H36" s="60">
        <v>1278500</v>
      </c>
      <c r="I36" s="60">
        <v>1098500</v>
      </c>
      <c r="J36" s="60">
        <v>1092300</v>
      </c>
      <c r="K36" s="6">
        <v>99.4</v>
      </c>
      <c r="L36" s="60">
        <v>1200000</v>
      </c>
      <c r="M36" s="60">
        <v>1200000</v>
      </c>
      <c r="N36" s="60">
        <v>1172500</v>
      </c>
      <c r="O36" s="60">
        <v>1195000</v>
      </c>
      <c r="P36" s="22"/>
      <c r="Q36" s="22"/>
      <c r="R36" s="22">
        <v>1172500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</row>
    <row r="37" spans="1:108" s="23" customFormat="1" ht="126.75" customHeight="1">
      <c r="A37" s="9"/>
      <c r="B37" s="25"/>
      <c r="C37" s="25"/>
      <c r="D37" s="29" t="s">
        <v>10</v>
      </c>
      <c r="E37" s="30" t="s">
        <v>58</v>
      </c>
      <c r="F37" s="60">
        <v>59500</v>
      </c>
      <c r="G37" s="60">
        <v>58800</v>
      </c>
      <c r="H37" s="60">
        <v>59500</v>
      </c>
      <c r="I37" s="60">
        <f>+H37</f>
        <v>59500</v>
      </c>
      <c r="J37" s="60">
        <v>58300</v>
      </c>
      <c r="K37" s="6">
        <v>98</v>
      </c>
      <c r="L37" s="60">
        <v>59500</v>
      </c>
      <c r="M37" s="60">
        <v>65500</v>
      </c>
      <c r="N37" s="60">
        <v>65500</v>
      </c>
      <c r="O37" s="60">
        <v>59500</v>
      </c>
      <c r="P37" s="22"/>
      <c r="Q37" s="22"/>
      <c r="R37" s="22">
        <v>65500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</row>
    <row r="38" spans="1:18" s="12" customFormat="1" ht="84.75" customHeight="1">
      <c r="A38" s="9"/>
      <c r="B38" s="9"/>
      <c r="C38" s="9"/>
      <c r="D38" s="10" t="s">
        <v>33</v>
      </c>
      <c r="E38" s="11" t="s">
        <v>79</v>
      </c>
      <c r="F38" s="59">
        <v>51044.3</v>
      </c>
      <c r="G38" s="59">
        <v>43749.737</v>
      </c>
      <c r="H38" s="59">
        <v>53668.3</v>
      </c>
      <c r="I38" s="60">
        <v>56772.8</v>
      </c>
      <c r="J38" s="59">
        <v>46058.517</v>
      </c>
      <c r="K38" s="6">
        <v>81.1</v>
      </c>
      <c r="L38" s="59">
        <v>60872.6</v>
      </c>
      <c r="M38" s="60">
        <v>60872.6</v>
      </c>
      <c r="N38" s="60">
        <v>51255.774</v>
      </c>
      <c r="O38" s="60">
        <v>62207.1</v>
      </c>
      <c r="R38" s="12">
        <v>51255.774</v>
      </c>
    </row>
    <row r="39" spans="1:18" s="12" customFormat="1" ht="68.25" customHeight="1">
      <c r="A39" s="9"/>
      <c r="B39" s="9"/>
      <c r="C39" s="9"/>
      <c r="D39" s="10" t="s">
        <v>35</v>
      </c>
      <c r="E39" s="11" t="s">
        <v>80</v>
      </c>
      <c r="F39" s="59">
        <v>42545.1</v>
      </c>
      <c r="G39" s="59">
        <v>32910.299</v>
      </c>
      <c r="H39" s="59">
        <v>44443.3</v>
      </c>
      <c r="I39" s="60">
        <v>44884.4</v>
      </c>
      <c r="J39" s="59">
        <v>35828.473</v>
      </c>
      <c r="K39" s="6">
        <v>79.8</v>
      </c>
      <c r="L39" s="59">
        <v>50749.6</v>
      </c>
      <c r="M39" s="60">
        <v>50749.6</v>
      </c>
      <c r="N39" s="60">
        <v>38915.711</v>
      </c>
      <c r="O39" s="60">
        <v>52183.4</v>
      </c>
      <c r="R39" s="12">
        <v>38915.711</v>
      </c>
    </row>
    <row r="40" spans="1:108" s="23" customFormat="1" ht="69.75" customHeight="1">
      <c r="A40" s="9"/>
      <c r="B40" s="25"/>
      <c r="C40" s="25"/>
      <c r="D40" s="29" t="s">
        <v>12</v>
      </c>
      <c r="E40" s="30" t="s">
        <v>81</v>
      </c>
      <c r="F40" s="60">
        <v>1562</v>
      </c>
      <c r="G40" s="60">
        <v>1153</v>
      </c>
      <c r="H40" s="60">
        <v>1308</v>
      </c>
      <c r="I40" s="60">
        <f>+H40</f>
        <v>1308</v>
      </c>
      <c r="J40" s="60">
        <v>1244</v>
      </c>
      <c r="K40" s="6">
        <v>95.1</v>
      </c>
      <c r="L40" s="60">
        <v>1540</v>
      </c>
      <c r="M40" s="60">
        <v>1540</v>
      </c>
      <c r="N40" s="60">
        <v>1285</v>
      </c>
      <c r="O40" s="60">
        <v>1540</v>
      </c>
      <c r="P40" s="22"/>
      <c r="Q40" s="22"/>
      <c r="R40" s="22">
        <v>1285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</row>
    <row r="41" spans="1:18" s="12" customFormat="1" ht="55.5" customHeight="1">
      <c r="A41" s="9"/>
      <c r="B41" s="9"/>
      <c r="C41" s="9"/>
      <c r="D41" s="10" t="s">
        <v>13</v>
      </c>
      <c r="E41" s="11" t="s">
        <v>36</v>
      </c>
      <c r="F41" s="59">
        <v>7500</v>
      </c>
      <c r="G41" s="59">
        <v>4620</v>
      </c>
      <c r="H41" s="59">
        <v>4500</v>
      </c>
      <c r="I41" s="60">
        <f>+H41</f>
        <v>4500</v>
      </c>
      <c r="J41" s="59">
        <v>4350</v>
      </c>
      <c r="K41" s="6">
        <v>96.7</v>
      </c>
      <c r="L41" s="59">
        <v>4200</v>
      </c>
      <c r="M41" s="60">
        <v>4200</v>
      </c>
      <c r="N41" s="60">
        <v>2670</v>
      </c>
      <c r="O41" s="60">
        <v>3000</v>
      </c>
      <c r="R41" s="12">
        <v>2670</v>
      </c>
    </row>
    <row r="42" spans="1:108" s="23" customFormat="1" ht="30" customHeight="1">
      <c r="A42" s="9"/>
      <c r="B42" s="25"/>
      <c r="C42" s="25"/>
      <c r="D42" s="29" t="s">
        <v>23</v>
      </c>
      <c r="E42" s="30" t="s">
        <v>82</v>
      </c>
      <c r="F42" s="60">
        <v>235000</v>
      </c>
      <c r="G42" s="60">
        <v>232950</v>
      </c>
      <c r="H42" s="60">
        <v>300000</v>
      </c>
      <c r="I42" s="60">
        <v>381000</v>
      </c>
      <c r="J42" s="60">
        <v>373950</v>
      </c>
      <c r="K42" s="6">
        <v>98.1</v>
      </c>
      <c r="L42" s="60">
        <v>300000</v>
      </c>
      <c r="M42" s="60">
        <v>300000</v>
      </c>
      <c r="N42" s="60">
        <v>294150</v>
      </c>
      <c r="O42" s="60">
        <v>300000</v>
      </c>
      <c r="P42" s="22"/>
      <c r="Q42" s="22"/>
      <c r="R42" s="22">
        <v>294150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</row>
    <row r="43" spans="1:108" s="23" customFormat="1" ht="42.75">
      <c r="A43" s="9"/>
      <c r="B43" s="25"/>
      <c r="C43" s="25"/>
      <c r="D43" s="29" t="s">
        <v>24</v>
      </c>
      <c r="E43" s="30" t="s">
        <v>83</v>
      </c>
      <c r="F43" s="60">
        <v>223934</v>
      </c>
      <c r="G43" s="60">
        <v>220327</v>
      </c>
      <c r="H43" s="60">
        <v>221641</v>
      </c>
      <c r="I43" s="60">
        <f aca="true" t="shared" si="2" ref="I43:I48">+H43</f>
        <v>221641</v>
      </c>
      <c r="J43" s="60">
        <v>215560</v>
      </c>
      <c r="K43" s="60">
        <v>97.3</v>
      </c>
      <c r="L43" s="60">
        <v>228934</v>
      </c>
      <c r="M43" s="60">
        <v>228934</v>
      </c>
      <c r="N43" s="60">
        <v>218574</v>
      </c>
      <c r="O43" s="60">
        <v>214892</v>
      </c>
      <c r="P43" s="22"/>
      <c r="Q43" s="22"/>
      <c r="R43" s="22">
        <v>218574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</row>
    <row r="44" spans="1:108" s="23" customFormat="1" ht="42.75">
      <c r="A44" s="9"/>
      <c r="B44" s="25"/>
      <c r="C44" s="25"/>
      <c r="D44" s="29" t="s">
        <v>28</v>
      </c>
      <c r="E44" s="30" t="s">
        <v>84</v>
      </c>
      <c r="F44" s="60">
        <f>+F45</f>
        <v>47000</v>
      </c>
      <c r="G44" s="60">
        <f>+G45</f>
        <v>44480</v>
      </c>
      <c r="H44" s="60">
        <f>+H45</f>
        <v>49000</v>
      </c>
      <c r="I44" s="60">
        <f t="shared" si="2"/>
        <v>49000</v>
      </c>
      <c r="J44" s="60">
        <f>+I44</f>
        <v>49000</v>
      </c>
      <c r="K44" s="6">
        <v>100</v>
      </c>
      <c r="L44" s="60">
        <f>+L45</f>
        <v>56000</v>
      </c>
      <c r="M44" s="60">
        <f>+M45</f>
        <v>56000</v>
      </c>
      <c r="N44" s="60">
        <f>+N45</f>
        <v>54640</v>
      </c>
      <c r="O44" s="60">
        <f>+O45</f>
        <v>54000</v>
      </c>
      <c r="P44" s="22"/>
      <c r="Q44" s="22"/>
      <c r="R44" s="22">
        <v>54640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</row>
    <row r="45" spans="1:108" s="23" customFormat="1" ht="28.5">
      <c r="A45" s="9"/>
      <c r="B45" s="25"/>
      <c r="C45" s="25"/>
      <c r="D45" s="29"/>
      <c r="E45" s="30" t="s">
        <v>85</v>
      </c>
      <c r="F45" s="60">
        <v>47000</v>
      </c>
      <c r="G45" s="60">
        <v>44480</v>
      </c>
      <c r="H45" s="62">
        <v>49000</v>
      </c>
      <c r="I45" s="60">
        <f t="shared" si="2"/>
        <v>49000</v>
      </c>
      <c r="J45" s="60">
        <v>45680</v>
      </c>
      <c r="K45" s="6">
        <v>93.2</v>
      </c>
      <c r="L45" s="60">
        <v>56000</v>
      </c>
      <c r="M45" s="60">
        <v>56000</v>
      </c>
      <c r="N45" s="60">
        <v>54640</v>
      </c>
      <c r="O45" s="60">
        <v>54000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</row>
    <row r="46" spans="1:108" s="23" customFormat="1" ht="32.25" customHeight="1">
      <c r="A46" s="9"/>
      <c r="B46" s="25"/>
      <c r="C46" s="25"/>
      <c r="D46" s="29" t="s">
        <v>30</v>
      </c>
      <c r="E46" s="30" t="s">
        <v>37</v>
      </c>
      <c r="F46" s="60">
        <f>+F47</f>
        <v>50000</v>
      </c>
      <c r="G46" s="60">
        <f>+G47</f>
        <v>50000</v>
      </c>
      <c r="H46" s="60">
        <f>+H47</f>
        <v>50000</v>
      </c>
      <c r="I46" s="60">
        <f t="shared" si="2"/>
        <v>50000</v>
      </c>
      <c r="J46" s="60">
        <f>+I46</f>
        <v>50000</v>
      </c>
      <c r="K46" s="6">
        <v>100</v>
      </c>
      <c r="L46" s="60">
        <f>+L47</f>
        <v>50000</v>
      </c>
      <c r="M46" s="60">
        <f>+M47</f>
        <v>0</v>
      </c>
      <c r="N46" s="60">
        <f>+N47</f>
        <v>0</v>
      </c>
      <c r="O46" s="60">
        <f>+O47</f>
        <v>50000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</row>
    <row r="47" spans="1:108" s="23" customFormat="1" ht="13.5" customHeight="1">
      <c r="A47" s="9"/>
      <c r="B47" s="25"/>
      <c r="C47" s="25"/>
      <c r="D47" s="29"/>
      <c r="E47" s="30" t="s">
        <v>86</v>
      </c>
      <c r="F47" s="62">
        <v>50000</v>
      </c>
      <c r="G47" s="62">
        <v>50000</v>
      </c>
      <c r="H47" s="62">
        <v>50000</v>
      </c>
      <c r="I47" s="60">
        <f t="shared" si="2"/>
        <v>50000</v>
      </c>
      <c r="J47" s="60">
        <v>30000</v>
      </c>
      <c r="K47" s="6">
        <v>60</v>
      </c>
      <c r="L47" s="60">
        <v>50000</v>
      </c>
      <c r="M47" s="60">
        <v>0</v>
      </c>
      <c r="N47" s="60">
        <v>0</v>
      </c>
      <c r="O47" s="60">
        <v>50000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</row>
    <row r="48" spans="1:108" s="23" customFormat="1" ht="53.25" customHeight="1">
      <c r="A48" s="9"/>
      <c r="B48" s="25"/>
      <c r="C48" s="25"/>
      <c r="D48" s="29" t="s">
        <v>38</v>
      </c>
      <c r="E48" s="30" t="s">
        <v>52</v>
      </c>
      <c r="F48" s="60">
        <v>39240</v>
      </c>
      <c r="G48" s="60">
        <v>38113</v>
      </c>
      <c r="H48" s="60">
        <v>39240</v>
      </c>
      <c r="I48" s="60">
        <f t="shared" si="2"/>
        <v>39240</v>
      </c>
      <c r="J48" s="60">
        <v>36270</v>
      </c>
      <c r="K48" s="60">
        <v>92.4</v>
      </c>
      <c r="L48" s="60">
        <v>35640</v>
      </c>
      <c r="M48" s="60">
        <v>35640</v>
      </c>
      <c r="N48" s="60">
        <v>34800</v>
      </c>
      <c r="O48" s="60">
        <v>35280</v>
      </c>
      <c r="P48" s="22"/>
      <c r="Q48" s="22"/>
      <c r="R48" s="22">
        <v>34800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</row>
    <row r="49" spans="1:15" s="45" customFormat="1" ht="20.25" customHeight="1">
      <c r="A49" s="41"/>
      <c r="B49" s="42" t="s">
        <v>8</v>
      </c>
      <c r="C49" s="41"/>
      <c r="D49" s="42"/>
      <c r="E49" s="43" t="s">
        <v>15</v>
      </c>
      <c r="F49" s="58">
        <f>+F50</f>
        <v>128556.1</v>
      </c>
      <c r="G49" s="58">
        <f>+G50</f>
        <v>105691.65</v>
      </c>
      <c r="H49" s="58">
        <f>+H50</f>
        <v>94085.1</v>
      </c>
      <c r="I49" s="58">
        <f>+I50</f>
        <v>50485.1</v>
      </c>
      <c r="J49" s="58">
        <f>+J50</f>
        <v>38161.277</v>
      </c>
      <c r="K49" s="44">
        <v>75.6</v>
      </c>
      <c r="L49" s="58">
        <f>+L50</f>
        <v>53050</v>
      </c>
      <c r="M49" s="58">
        <f>+M50</f>
        <v>37350</v>
      </c>
      <c r="N49" s="58">
        <f>+N50</f>
        <v>5675.003</v>
      </c>
      <c r="O49" s="58">
        <f>+O50</f>
        <v>48527</v>
      </c>
    </row>
    <row r="50" spans="1:108" s="21" customFormat="1" ht="14.25" customHeight="1">
      <c r="A50" s="9"/>
      <c r="B50" s="25"/>
      <c r="C50" s="25" t="s">
        <v>0</v>
      </c>
      <c r="D50" s="26"/>
      <c r="E50" s="27" t="s">
        <v>15</v>
      </c>
      <c r="F50" s="57">
        <f>+F51+F52+F53+F54+F55+F56+F57+F58+F59+F60+F61+F62+F63+F64+F65+F66+F67+F68+F69+F70</f>
        <v>128556.1</v>
      </c>
      <c r="G50" s="57">
        <f aca="true" t="shared" si="3" ref="G50:L50">+G51+G52+G53+G54+G55+G56+G57+G58+G59+G60+G61+G62+G63+G64+G65+G66+G67+G68+G69+G70</f>
        <v>105691.65</v>
      </c>
      <c r="H50" s="57">
        <f t="shared" si="3"/>
        <v>94085.1</v>
      </c>
      <c r="I50" s="57">
        <f t="shared" si="3"/>
        <v>50485.1</v>
      </c>
      <c r="J50" s="57">
        <f t="shared" si="3"/>
        <v>38161.277</v>
      </c>
      <c r="K50" s="6">
        <v>75.6</v>
      </c>
      <c r="L50" s="57">
        <f t="shared" si="3"/>
        <v>53050</v>
      </c>
      <c r="M50" s="57">
        <f>+M51+M52+M53+M54+M55+M56+M57+M58+M59+M60+M61+M62+M63+M64+M65+M66+M67+M68+M69+M70</f>
        <v>37350</v>
      </c>
      <c r="N50" s="57">
        <f>+N51+N52+N53+N54+N55+N56+N57+N58+N59+N60+N61+N62+N63+N64+N65+N66+N67+N68+N69+N70</f>
        <v>5675.003</v>
      </c>
      <c r="O50" s="57">
        <f>+O51+O52+O53+O54+O55+O56+O57+O58+O59+O60+O61+O62+O63+O64+O65+O66+O67+O68+O69+O70+O71</f>
        <v>48527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pans="1:108" s="21" customFormat="1" ht="48" customHeight="1">
      <c r="A51" s="9"/>
      <c r="B51" s="25"/>
      <c r="C51" s="25"/>
      <c r="D51" s="26"/>
      <c r="E51" s="30" t="s">
        <v>108</v>
      </c>
      <c r="F51" s="59">
        <v>137.5</v>
      </c>
      <c r="G51" s="59">
        <v>0</v>
      </c>
      <c r="H51" s="59">
        <v>137.5</v>
      </c>
      <c r="I51" s="60">
        <f>+H51</f>
        <v>137.5</v>
      </c>
      <c r="J51" s="60">
        <v>0</v>
      </c>
      <c r="K51" s="6"/>
      <c r="L51" s="60"/>
      <c r="M51" s="60"/>
      <c r="N51" s="60"/>
      <c r="O51" s="60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23" customFormat="1" ht="66">
      <c r="A52" s="9"/>
      <c r="B52" s="25"/>
      <c r="C52" s="25"/>
      <c r="D52" s="29" t="s">
        <v>0</v>
      </c>
      <c r="E52" s="32" t="s">
        <v>87</v>
      </c>
      <c r="F52" s="59">
        <v>4200</v>
      </c>
      <c r="G52" s="59">
        <v>1705</v>
      </c>
      <c r="H52" s="59">
        <v>0</v>
      </c>
      <c r="I52" s="60">
        <f>+H52</f>
        <v>0</v>
      </c>
      <c r="J52" s="59">
        <v>0</v>
      </c>
      <c r="K52" s="6"/>
      <c r="L52" s="60">
        <v>20000</v>
      </c>
      <c r="M52" s="60">
        <v>4300</v>
      </c>
      <c r="N52" s="60">
        <v>0</v>
      </c>
      <c r="O52" s="60">
        <v>5000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</row>
    <row r="53" spans="1:108" s="23" customFormat="1" ht="54" customHeight="1">
      <c r="A53" s="9"/>
      <c r="B53" s="25"/>
      <c r="C53" s="25"/>
      <c r="D53" s="29"/>
      <c r="E53" s="50" t="s">
        <v>45</v>
      </c>
      <c r="F53" s="59">
        <v>2736</v>
      </c>
      <c r="G53" s="59">
        <v>1817.64</v>
      </c>
      <c r="H53" s="59"/>
      <c r="I53" s="60"/>
      <c r="J53" s="59"/>
      <c r="K53" s="6"/>
      <c r="L53" s="59"/>
      <c r="M53" s="60"/>
      <c r="N53" s="60"/>
      <c r="O53" s="60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</row>
    <row r="54" spans="1:108" s="23" customFormat="1" ht="14.25">
      <c r="A54" s="9"/>
      <c r="B54" s="25"/>
      <c r="C54" s="25"/>
      <c r="D54" s="29"/>
      <c r="E54" s="7" t="s">
        <v>16</v>
      </c>
      <c r="F54" s="59">
        <v>97000</v>
      </c>
      <c r="G54" s="59">
        <v>92390.067</v>
      </c>
      <c r="H54" s="59"/>
      <c r="I54" s="60"/>
      <c r="J54" s="59"/>
      <c r="K54" s="6"/>
      <c r="L54" s="59"/>
      <c r="M54" s="60"/>
      <c r="N54" s="60"/>
      <c r="O54" s="60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08" s="23" customFormat="1" ht="51">
      <c r="A55" s="9"/>
      <c r="B55" s="25"/>
      <c r="C55" s="25"/>
      <c r="D55" s="29"/>
      <c r="E55" s="7" t="s">
        <v>46</v>
      </c>
      <c r="F55" s="59">
        <v>18810</v>
      </c>
      <c r="G55" s="59">
        <v>9778.943</v>
      </c>
      <c r="H55" s="59"/>
      <c r="I55" s="60"/>
      <c r="J55" s="59"/>
      <c r="K55" s="6"/>
      <c r="L55" s="59"/>
      <c r="M55" s="60"/>
      <c r="N55" s="60"/>
      <c r="O55" s="60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</row>
    <row r="56" spans="1:108" s="23" customFormat="1" ht="63.75">
      <c r="A56" s="9"/>
      <c r="B56" s="25"/>
      <c r="C56" s="25"/>
      <c r="D56" s="29"/>
      <c r="E56" s="7" t="s">
        <v>48</v>
      </c>
      <c r="F56" s="59">
        <v>1740.6</v>
      </c>
      <c r="G56" s="59">
        <v>0</v>
      </c>
      <c r="H56" s="59"/>
      <c r="I56" s="60"/>
      <c r="J56" s="59"/>
      <c r="K56" s="6"/>
      <c r="L56" s="59"/>
      <c r="M56" s="60"/>
      <c r="N56" s="60"/>
      <c r="O56" s="60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</row>
    <row r="57" spans="1:108" s="23" customFormat="1" ht="69" customHeight="1">
      <c r="A57" s="9"/>
      <c r="B57" s="25"/>
      <c r="C57" s="25"/>
      <c r="D57" s="29"/>
      <c r="E57" s="7" t="s">
        <v>47</v>
      </c>
      <c r="F57" s="59">
        <v>855</v>
      </c>
      <c r="G57" s="59">
        <v>0</v>
      </c>
      <c r="H57" s="59"/>
      <c r="I57" s="60"/>
      <c r="J57" s="59"/>
      <c r="K57" s="6"/>
      <c r="L57" s="59"/>
      <c r="M57" s="60"/>
      <c r="N57" s="60"/>
      <c r="O57" s="60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</row>
    <row r="58" spans="1:108" s="23" customFormat="1" ht="78" customHeight="1">
      <c r="A58" s="9"/>
      <c r="B58" s="25"/>
      <c r="C58" s="25"/>
      <c r="D58" s="29" t="s">
        <v>2</v>
      </c>
      <c r="E58" s="33" t="s">
        <v>88</v>
      </c>
      <c r="F58" s="59"/>
      <c r="G58" s="59"/>
      <c r="H58" s="59">
        <v>5700</v>
      </c>
      <c r="I58" s="60">
        <f>+H58</f>
        <v>5700</v>
      </c>
      <c r="J58" s="59">
        <v>1561</v>
      </c>
      <c r="K58" s="6">
        <v>27.4</v>
      </c>
      <c r="L58" s="59">
        <v>3465</v>
      </c>
      <c r="M58" s="60">
        <v>3465</v>
      </c>
      <c r="N58" s="60">
        <v>792</v>
      </c>
      <c r="O58" s="60">
        <v>3630</v>
      </c>
      <c r="P58" s="22"/>
      <c r="Q58" s="22"/>
      <c r="R58" s="22">
        <v>792</v>
      </c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</row>
    <row r="59" spans="1:108" s="23" customFormat="1" ht="65.25" customHeight="1">
      <c r="A59" s="34"/>
      <c r="B59" s="35"/>
      <c r="C59" s="35"/>
      <c r="D59" s="29" t="s">
        <v>4</v>
      </c>
      <c r="E59" s="36" t="s">
        <v>89</v>
      </c>
      <c r="F59" s="59"/>
      <c r="G59" s="59"/>
      <c r="H59" s="59">
        <v>23800</v>
      </c>
      <c r="I59" s="60">
        <v>4200</v>
      </c>
      <c r="J59" s="59">
        <v>4200</v>
      </c>
      <c r="K59" s="6">
        <v>100</v>
      </c>
      <c r="L59" s="59">
        <v>15000</v>
      </c>
      <c r="M59" s="60">
        <v>15000</v>
      </c>
      <c r="N59" s="60">
        <v>2229.16</v>
      </c>
      <c r="O59" s="60">
        <v>5000</v>
      </c>
      <c r="P59" s="22"/>
      <c r="Q59" s="22"/>
      <c r="R59" s="22">
        <v>2229.16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</row>
    <row r="60" spans="1:15" s="12" customFormat="1" ht="55.5" customHeight="1">
      <c r="A60" s="9"/>
      <c r="B60" s="9"/>
      <c r="C60" s="9"/>
      <c r="D60" s="10"/>
      <c r="E60" s="11" t="s">
        <v>45</v>
      </c>
      <c r="F60" s="59"/>
      <c r="G60" s="59"/>
      <c r="H60" s="59">
        <v>0</v>
      </c>
      <c r="I60" s="60">
        <f>+H60</f>
        <v>0</v>
      </c>
      <c r="J60" s="59"/>
      <c r="K60" s="6"/>
      <c r="L60" s="59"/>
      <c r="M60" s="60"/>
      <c r="N60" s="60"/>
      <c r="O60" s="60"/>
    </row>
    <row r="61" spans="1:15" s="12" customFormat="1" ht="23.25" customHeight="1">
      <c r="A61" s="9"/>
      <c r="B61" s="9"/>
      <c r="C61" s="9"/>
      <c r="D61" s="10"/>
      <c r="E61" s="11" t="s">
        <v>16</v>
      </c>
      <c r="F61" s="59"/>
      <c r="G61" s="59"/>
      <c r="H61" s="59">
        <v>36504</v>
      </c>
      <c r="I61" s="60">
        <v>32504</v>
      </c>
      <c r="J61" s="59">
        <v>31850.277</v>
      </c>
      <c r="K61" s="6">
        <v>98</v>
      </c>
      <c r="L61" s="59"/>
      <c r="M61" s="60"/>
      <c r="N61" s="60"/>
      <c r="O61" s="60"/>
    </row>
    <row r="62" spans="1:15" s="12" customFormat="1" ht="93.75" customHeight="1">
      <c r="A62" s="9"/>
      <c r="B62" s="9"/>
      <c r="C62" s="9"/>
      <c r="D62" s="10"/>
      <c r="E62" s="11" t="s">
        <v>93</v>
      </c>
      <c r="F62" s="59"/>
      <c r="G62" s="59"/>
      <c r="H62" s="59">
        <v>20000</v>
      </c>
      <c r="I62" s="60">
        <v>0</v>
      </c>
      <c r="J62" s="59">
        <v>0</v>
      </c>
      <c r="K62" s="6"/>
      <c r="L62" s="59"/>
      <c r="M62" s="60"/>
      <c r="N62" s="60"/>
      <c r="O62" s="60"/>
    </row>
    <row r="63" spans="1:108" s="23" customFormat="1" ht="52.5" customHeight="1">
      <c r="A63" s="9"/>
      <c r="B63" s="25"/>
      <c r="C63" s="25"/>
      <c r="D63" s="29" t="s">
        <v>7</v>
      </c>
      <c r="E63" s="36" t="s">
        <v>90</v>
      </c>
      <c r="F63" s="59"/>
      <c r="G63" s="59"/>
      <c r="H63" s="59">
        <v>3432.6</v>
      </c>
      <c r="I63" s="60">
        <f aca="true" t="shared" si="4" ref="I63:I69">+H63</f>
        <v>3432.6</v>
      </c>
      <c r="J63" s="59">
        <v>0</v>
      </c>
      <c r="K63" s="6"/>
      <c r="L63" s="59">
        <v>3195</v>
      </c>
      <c r="M63" s="60">
        <v>3195</v>
      </c>
      <c r="N63" s="60">
        <v>0</v>
      </c>
      <c r="O63" s="60">
        <v>3330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</row>
    <row r="64" spans="1:15" s="12" customFormat="1" ht="81.75" customHeight="1">
      <c r="A64" s="9"/>
      <c r="B64" s="9"/>
      <c r="C64" s="9"/>
      <c r="D64" s="10"/>
      <c r="E64" s="11" t="s">
        <v>49</v>
      </c>
      <c r="F64" s="59">
        <v>1930</v>
      </c>
      <c r="G64" s="59">
        <v>0</v>
      </c>
      <c r="H64" s="59">
        <v>2511</v>
      </c>
      <c r="I64" s="60">
        <f t="shared" si="4"/>
        <v>2511</v>
      </c>
      <c r="J64" s="59">
        <v>0</v>
      </c>
      <c r="K64" s="6"/>
      <c r="L64" s="59"/>
      <c r="M64" s="60"/>
      <c r="N64" s="60"/>
      <c r="O64" s="60"/>
    </row>
    <row r="65" spans="1:18" s="12" customFormat="1" ht="84.75" customHeight="1">
      <c r="A65" s="9"/>
      <c r="B65" s="9"/>
      <c r="C65" s="9"/>
      <c r="D65" s="10" t="s">
        <v>8</v>
      </c>
      <c r="E65" s="36" t="s">
        <v>91</v>
      </c>
      <c r="F65" s="59"/>
      <c r="G65" s="59"/>
      <c r="H65" s="59">
        <v>0</v>
      </c>
      <c r="I65" s="60">
        <f t="shared" si="4"/>
        <v>0</v>
      </c>
      <c r="J65" s="59"/>
      <c r="K65" s="6"/>
      <c r="L65" s="59">
        <v>2890</v>
      </c>
      <c r="M65" s="60">
        <v>2890</v>
      </c>
      <c r="N65" s="60">
        <v>2453.843</v>
      </c>
      <c r="O65" s="60">
        <v>3067</v>
      </c>
      <c r="R65" s="12">
        <v>2453.843</v>
      </c>
    </row>
    <row r="66" spans="1:108" s="23" customFormat="1" ht="66">
      <c r="A66" s="34"/>
      <c r="B66" s="35"/>
      <c r="C66" s="35"/>
      <c r="D66" s="29" t="s">
        <v>9</v>
      </c>
      <c r="E66" s="36" t="s">
        <v>92</v>
      </c>
      <c r="F66" s="59">
        <v>1000</v>
      </c>
      <c r="G66" s="59">
        <v>0</v>
      </c>
      <c r="H66" s="59">
        <v>1000</v>
      </c>
      <c r="I66" s="60">
        <f t="shared" si="4"/>
        <v>1000</v>
      </c>
      <c r="J66" s="59">
        <v>0</v>
      </c>
      <c r="K66" s="6"/>
      <c r="L66" s="59">
        <v>4500</v>
      </c>
      <c r="M66" s="60">
        <v>4500</v>
      </c>
      <c r="N66" s="60">
        <v>200</v>
      </c>
      <c r="O66" s="60">
        <v>4500</v>
      </c>
      <c r="P66" s="22"/>
      <c r="Q66" s="22"/>
      <c r="R66" s="22">
        <v>200</v>
      </c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</row>
    <row r="67" spans="1:15" s="12" customFormat="1" ht="42.75" customHeight="1">
      <c r="A67" s="9"/>
      <c r="B67" s="9"/>
      <c r="C67" s="9"/>
      <c r="D67" s="10" t="s">
        <v>10</v>
      </c>
      <c r="E67" s="36" t="s">
        <v>59</v>
      </c>
      <c r="F67" s="59">
        <v>147</v>
      </c>
      <c r="G67" s="59">
        <v>0</v>
      </c>
      <c r="H67" s="59">
        <v>1000</v>
      </c>
      <c r="I67" s="60">
        <f t="shared" si="4"/>
        <v>1000</v>
      </c>
      <c r="J67" s="59">
        <v>550</v>
      </c>
      <c r="K67" s="6">
        <v>55</v>
      </c>
      <c r="L67" s="59">
        <v>1000</v>
      </c>
      <c r="M67" s="60">
        <v>1000</v>
      </c>
      <c r="N67" s="60">
        <v>0</v>
      </c>
      <c r="O67" s="60">
        <v>1000</v>
      </c>
    </row>
    <row r="68" spans="1:15" s="12" customFormat="1" ht="81.75" customHeight="1">
      <c r="A68" s="9"/>
      <c r="B68" s="9"/>
      <c r="C68" s="9"/>
      <c r="D68" s="37" t="s">
        <v>33</v>
      </c>
      <c r="E68" s="36" t="s">
        <v>94</v>
      </c>
      <c r="F68" s="59"/>
      <c r="G68" s="59"/>
      <c r="H68" s="59"/>
      <c r="I68" s="60">
        <f t="shared" si="4"/>
        <v>0</v>
      </c>
      <c r="J68" s="59"/>
      <c r="K68" s="6"/>
      <c r="L68" s="59"/>
      <c r="M68" s="60"/>
      <c r="N68" s="60"/>
      <c r="O68" s="60"/>
    </row>
    <row r="69" spans="1:15" s="12" customFormat="1" ht="82.5" customHeight="1">
      <c r="A69" s="9"/>
      <c r="B69" s="9"/>
      <c r="C69" s="9"/>
      <c r="D69" s="37" t="s">
        <v>35</v>
      </c>
      <c r="E69" s="36" t="s">
        <v>95</v>
      </c>
      <c r="F69" s="59"/>
      <c r="G69" s="59"/>
      <c r="H69" s="59"/>
      <c r="I69" s="60">
        <f t="shared" si="4"/>
        <v>0</v>
      </c>
      <c r="J69" s="59"/>
      <c r="K69" s="6"/>
      <c r="L69" s="59">
        <v>2700</v>
      </c>
      <c r="M69" s="60">
        <v>2700</v>
      </c>
      <c r="N69" s="60">
        <v>0</v>
      </c>
      <c r="O69" s="60">
        <v>2700</v>
      </c>
    </row>
    <row r="70" spans="1:15" s="12" customFormat="1" ht="92.25" customHeight="1">
      <c r="A70" s="9"/>
      <c r="B70" s="9"/>
      <c r="C70" s="9"/>
      <c r="D70" s="37"/>
      <c r="E70" s="36" t="s">
        <v>109</v>
      </c>
      <c r="F70" s="59"/>
      <c r="G70" s="59"/>
      <c r="H70" s="59"/>
      <c r="I70" s="60"/>
      <c r="J70" s="59"/>
      <c r="K70" s="6"/>
      <c r="L70" s="59">
        <v>300</v>
      </c>
      <c r="M70" s="60">
        <v>300</v>
      </c>
      <c r="N70" s="60">
        <v>0</v>
      </c>
      <c r="O70" s="60">
        <v>300</v>
      </c>
    </row>
    <row r="71" spans="1:15" s="12" customFormat="1" ht="66">
      <c r="A71" s="9"/>
      <c r="B71" s="9"/>
      <c r="C71" s="9"/>
      <c r="D71" s="37" t="s">
        <v>12</v>
      </c>
      <c r="E71" s="36" t="s">
        <v>117</v>
      </c>
      <c r="F71" s="59"/>
      <c r="G71" s="59"/>
      <c r="H71" s="59"/>
      <c r="I71" s="60"/>
      <c r="J71" s="59"/>
      <c r="K71" s="6"/>
      <c r="L71" s="59"/>
      <c r="M71" s="60"/>
      <c r="N71" s="60"/>
      <c r="O71" s="60">
        <v>20000</v>
      </c>
    </row>
    <row r="72" spans="1:15" s="45" customFormat="1" ht="45" customHeight="1">
      <c r="A72" s="41"/>
      <c r="B72" s="42" t="s">
        <v>10</v>
      </c>
      <c r="C72" s="41"/>
      <c r="D72" s="42"/>
      <c r="E72" s="43" t="s">
        <v>39</v>
      </c>
      <c r="F72" s="58">
        <f>F73</f>
        <v>1080365.2</v>
      </c>
      <c r="G72" s="58">
        <f>G73</f>
        <v>1035054.3339999999</v>
      </c>
      <c r="H72" s="58">
        <f>H73</f>
        <v>1451261.6</v>
      </c>
      <c r="I72" s="58">
        <f>I73</f>
        <v>1444261.6</v>
      </c>
      <c r="J72" s="58">
        <f>J73</f>
        <v>1260797.001</v>
      </c>
      <c r="K72" s="44">
        <v>87.3</v>
      </c>
      <c r="L72" s="58">
        <f>L73</f>
        <v>1543983.2</v>
      </c>
      <c r="M72" s="58">
        <f>M73</f>
        <v>1126065.2</v>
      </c>
      <c r="N72" s="58">
        <f>N73</f>
        <v>1082302.443</v>
      </c>
      <c r="O72" s="58">
        <f>O73</f>
        <v>1500290</v>
      </c>
    </row>
    <row r="73" spans="1:108" s="23" customFormat="1" ht="43.5" customHeight="1">
      <c r="A73" s="9"/>
      <c r="B73" s="26"/>
      <c r="C73" s="25" t="s">
        <v>0</v>
      </c>
      <c r="D73" s="29"/>
      <c r="E73" s="27" t="s">
        <v>39</v>
      </c>
      <c r="F73" s="57">
        <f>F74+F76+F77+F78+F81+F79</f>
        <v>1080365.2</v>
      </c>
      <c r="G73" s="57">
        <f aca="true" t="shared" si="5" ref="G73:L73">G74+G76+G77+G78+G81+G79</f>
        <v>1035054.3339999999</v>
      </c>
      <c r="H73" s="57">
        <f t="shared" si="5"/>
        <v>1451261.6</v>
      </c>
      <c r="I73" s="57">
        <f t="shared" si="5"/>
        <v>1444261.6</v>
      </c>
      <c r="J73" s="57">
        <f t="shared" si="5"/>
        <v>1260797.001</v>
      </c>
      <c r="K73" s="6">
        <v>87.3</v>
      </c>
      <c r="L73" s="57">
        <f t="shared" si="5"/>
        <v>1543983.2</v>
      </c>
      <c r="M73" s="57">
        <f>M74+M76+M77+M78+M81+M79</f>
        <v>1126065.2</v>
      </c>
      <c r="N73" s="57">
        <f>N74+N76+N77+N78+N81+N79</f>
        <v>1082302.443</v>
      </c>
      <c r="O73" s="57">
        <f>O74+O76+O77+O78+O81+O79</f>
        <v>1500290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</row>
    <row r="74" spans="1:108" s="23" customFormat="1" ht="44.25" customHeight="1">
      <c r="A74" s="9"/>
      <c r="B74" s="26"/>
      <c r="C74" s="25"/>
      <c r="D74" s="29" t="s">
        <v>0</v>
      </c>
      <c r="E74" s="30" t="s">
        <v>54</v>
      </c>
      <c r="F74" s="60">
        <f>+F75</f>
        <v>35850</v>
      </c>
      <c r="G74" s="60">
        <f>+G75</f>
        <v>22162.8</v>
      </c>
      <c r="H74" s="60">
        <f>+H75</f>
        <v>415850</v>
      </c>
      <c r="I74" s="60">
        <f>+H74</f>
        <v>415850</v>
      </c>
      <c r="J74" s="60">
        <f>+J75</f>
        <v>239388.656</v>
      </c>
      <c r="K74" s="6">
        <v>57.6</v>
      </c>
      <c r="L74" s="60">
        <f>+L75</f>
        <v>415850</v>
      </c>
      <c r="M74" s="60">
        <f>+M75</f>
        <v>115850</v>
      </c>
      <c r="N74" s="60">
        <f>+N75</f>
        <v>113194.4</v>
      </c>
      <c r="O74" s="60">
        <f>+O75</f>
        <v>415850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</row>
    <row r="75" spans="1:108" s="23" customFormat="1" ht="14.25" customHeight="1">
      <c r="A75" s="9"/>
      <c r="B75" s="26"/>
      <c r="C75" s="25"/>
      <c r="D75" s="29"/>
      <c r="E75" s="30" t="s">
        <v>53</v>
      </c>
      <c r="F75" s="60">
        <v>35850</v>
      </c>
      <c r="G75" s="60">
        <v>22162.8</v>
      </c>
      <c r="H75" s="62">
        <v>415850</v>
      </c>
      <c r="I75" s="60">
        <f>+H75</f>
        <v>415850</v>
      </c>
      <c r="J75" s="60">
        <v>239388.656</v>
      </c>
      <c r="K75" s="6">
        <v>57.6</v>
      </c>
      <c r="L75" s="60">
        <v>415850</v>
      </c>
      <c r="M75" s="60">
        <v>115850</v>
      </c>
      <c r="N75" s="60">
        <v>113194.4</v>
      </c>
      <c r="O75" s="60">
        <v>415850</v>
      </c>
      <c r="P75" s="22"/>
      <c r="Q75" s="22"/>
      <c r="R75" s="22">
        <v>113194.4</v>
      </c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</row>
    <row r="76" spans="1:108" s="23" customFormat="1" ht="78.75" customHeight="1">
      <c r="A76" s="9"/>
      <c r="B76" s="25"/>
      <c r="C76" s="25"/>
      <c r="D76" s="29" t="s">
        <v>2</v>
      </c>
      <c r="E76" s="30" t="s">
        <v>40</v>
      </c>
      <c r="F76" s="60">
        <v>157860</v>
      </c>
      <c r="G76" s="60">
        <v>149982.4</v>
      </c>
      <c r="H76" s="60">
        <v>157860</v>
      </c>
      <c r="I76" s="60">
        <f>+H76</f>
        <v>157860</v>
      </c>
      <c r="J76" s="60">
        <v>153716.6</v>
      </c>
      <c r="K76" s="6">
        <v>97.4</v>
      </c>
      <c r="L76" s="60">
        <v>157860</v>
      </c>
      <c r="M76" s="60">
        <v>159942</v>
      </c>
      <c r="N76" s="60">
        <v>158417.8</v>
      </c>
      <c r="O76" s="60">
        <v>159660</v>
      </c>
      <c r="P76" s="22"/>
      <c r="Q76" s="22"/>
      <c r="R76" s="22">
        <v>158417.8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</row>
    <row r="77" spans="1:108" s="23" customFormat="1" ht="28.5">
      <c r="A77" s="9"/>
      <c r="B77" s="26"/>
      <c r="C77" s="25"/>
      <c r="D77" s="29" t="s">
        <v>4</v>
      </c>
      <c r="E77" s="30" t="s">
        <v>50</v>
      </c>
      <c r="F77" s="60">
        <v>54000</v>
      </c>
      <c r="G77" s="60">
        <v>45125</v>
      </c>
      <c r="H77" s="60">
        <v>43500</v>
      </c>
      <c r="I77" s="60">
        <v>36500</v>
      </c>
      <c r="J77" s="60">
        <v>35725</v>
      </c>
      <c r="K77" s="6">
        <v>97.9</v>
      </c>
      <c r="L77" s="60">
        <v>44100</v>
      </c>
      <c r="M77" s="60">
        <v>44100</v>
      </c>
      <c r="N77" s="60">
        <v>38855</v>
      </c>
      <c r="O77" s="60">
        <v>51000</v>
      </c>
      <c r="P77" s="22"/>
      <c r="Q77" s="22"/>
      <c r="R77" s="22">
        <v>38855</v>
      </c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</row>
    <row r="78" spans="1:108" s="23" customFormat="1" ht="29.25" customHeight="1">
      <c r="A78" s="9"/>
      <c r="B78" s="26"/>
      <c r="C78" s="25"/>
      <c r="D78" s="29" t="s">
        <v>7</v>
      </c>
      <c r="E78" s="32" t="s">
        <v>96</v>
      </c>
      <c r="F78" s="60">
        <v>830475.2</v>
      </c>
      <c r="G78" s="60">
        <v>817660.634</v>
      </c>
      <c r="H78" s="60">
        <v>834051.6</v>
      </c>
      <c r="I78" s="60">
        <f>+H78</f>
        <v>834051.6</v>
      </c>
      <c r="J78" s="60">
        <v>831966.745</v>
      </c>
      <c r="K78" s="6">
        <v>99.8</v>
      </c>
      <c r="L78" s="60">
        <v>896173.2</v>
      </c>
      <c r="M78" s="60">
        <f>20000+776173.2</f>
        <v>796173.2</v>
      </c>
      <c r="N78" s="60">
        <v>767195.243</v>
      </c>
      <c r="O78" s="60">
        <v>843780</v>
      </c>
      <c r="P78" s="22"/>
      <c r="Q78" s="22"/>
      <c r="R78" s="22">
        <v>767195.243</v>
      </c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</row>
    <row r="79" spans="1:108" s="23" customFormat="1" ht="49.5" customHeight="1">
      <c r="A79" s="9"/>
      <c r="B79" s="26"/>
      <c r="C79" s="25"/>
      <c r="D79" s="29"/>
      <c r="E79" s="51" t="s">
        <v>110</v>
      </c>
      <c r="F79" s="60"/>
      <c r="G79" s="60"/>
      <c r="H79" s="60"/>
      <c r="I79" s="60"/>
      <c r="J79" s="60"/>
      <c r="K79" s="6"/>
      <c r="L79" s="60">
        <f>+L80</f>
        <v>30000</v>
      </c>
      <c r="M79" s="60">
        <f>+M80</f>
        <v>10000</v>
      </c>
      <c r="N79" s="60">
        <f>+N80</f>
        <v>4640</v>
      </c>
      <c r="O79" s="60">
        <f>+O80</f>
        <v>30000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</row>
    <row r="80" spans="1:108" s="23" customFormat="1" ht="14.25" customHeight="1">
      <c r="A80" s="9"/>
      <c r="B80" s="26"/>
      <c r="C80" s="25"/>
      <c r="D80" s="29"/>
      <c r="E80" s="30" t="s">
        <v>53</v>
      </c>
      <c r="F80" s="60"/>
      <c r="G80" s="60"/>
      <c r="H80" s="60"/>
      <c r="I80" s="60"/>
      <c r="J80" s="60"/>
      <c r="K80" s="6"/>
      <c r="L80" s="60">
        <v>30000</v>
      </c>
      <c r="M80" s="60">
        <v>10000</v>
      </c>
      <c r="N80" s="60">
        <v>4640</v>
      </c>
      <c r="O80" s="60">
        <v>30000</v>
      </c>
      <c r="P80" s="22"/>
      <c r="Q80" s="22"/>
      <c r="R80" s="22">
        <v>4640</v>
      </c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</row>
    <row r="81" spans="1:108" s="23" customFormat="1" ht="49.5" customHeight="1">
      <c r="A81" s="9"/>
      <c r="B81" s="26"/>
      <c r="C81" s="25"/>
      <c r="D81" s="29" t="s">
        <v>8</v>
      </c>
      <c r="E81" s="30" t="s">
        <v>17</v>
      </c>
      <c r="F81" s="62">
        <v>2180</v>
      </c>
      <c r="G81" s="62">
        <v>123.5</v>
      </c>
      <c r="H81" s="62">
        <v>0</v>
      </c>
      <c r="I81" s="60">
        <f>+H81</f>
        <v>0</v>
      </c>
      <c r="J81" s="60"/>
      <c r="K81" s="6"/>
      <c r="L81" s="60"/>
      <c r="M81" s="60"/>
      <c r="N81" s="60"/>
      <c r="O81" s="60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</row>
    <row r="82" spans="1:15" s="56" customFormat="1" ht="27.75" customHeight="1">
      <c r="A82" s="53"/>
      <c r="B82" s="54" t="s">
        <v>35</v>
      </c>
      <c r="C82" s="53"/>
      <c r="D82" s="54"/>
      <c r="E82" s="55" t="s">
        <v>18</v>
      </c>
      <c r="F82" s="63">
        <f>F83+F85</f>
        <v>1457918.4</v>
      </c>
      <c r="G82" s="63">
        <f aca="true" t="shared" si="6" ref="G82:L82">G83+G85</f>
        <v>939221.06</v>
      </c>
      <c r="H82" s="63">
        <f t="shared" si="6"/>
        <v>2200021.4</v>
      </c>
      <c r="I82" s="63">
        <f t="shared" si="6"/>
        <v>1754032.7000000002</v>
      </c>
      <c r="J82" s="63">
        <f t="shared" si="6"/>
        <v>1121261.924</v>
      </c>
      <c r="K82" s="64">
        <v>63.9</v>
      </c>
      <c r="L82" s="63">
        <f t="shared" si="6"/>
        <v>2552154</v>
      </c>
      <c r="M82" s="63">
        <f>M83+M85</f>
        <v>2422153.2</v>
      </c>
      <c r="N82" s="63">
        <f>N83+N85</f>
        <v>1414898.75</v>
      </c>
      <c r="O82" s="63">
        <f>O83+O85</f>
        <v>2487409.5</v>
      </c>
    </row>
    <row r="83" spans="1:108" s="21" customFormat="1" ht="27.75" customHeight="1">
      <c r="A83" s="9"/>
      <c r="B83" s="25"/>
      <c r="C83" s="25" t="s">
        <v>0</v>
      </c>
      <c r="D83" s="26"/>
      <c r="E83" s="27" t="s">
        <v>18</v>
      </c>
      <c r="F83" s="65">
        <f>F84</f>
        <v>303937.6</v>
      </c>
      <c r="G83" s="65">
        <f aca="true" t="shared" si="7" ref="G83:O83">G84</f>
        <v>285141.7</v>
      </c>
      <c r="H83" s="65">
        <f t="shared" si="7"/>
        <v>313943.8</v>
      </c>
      <c r="I83" s="65">
        <f t="shared" si="7"/>
        <v>390455.1</v>
      </c>
      <c r="J83" s="65">
        <f t="shared" si="7"/>
        <v>346255.172</v>
      </c>
      <c r="K83" s="65">
        <v>88.7</v>
      </c>
      <c r="L83" s="65">
        <f t="shared" si="7"/>
        <v>467840.8</v>
      </c>
      <c r="M83" s="65">
        <f t="shared" si="7"/>
        <v>467840</v>
      </c>
      <c r="N83" s="65">
        <f t="shared" si="7"/>
        <v>408506.291</v>
      </c>
      <c r="O83" s="65">
        <f t="shared" si="7"/>
        <v>428198.1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</row>
    <row r="84" spans="1:18" s="12" customFormat="1" ht="75" customHeight="1">
      <c r="A84" s="9"/>
      <c r="B84" s="9"/>
      <c r="C84" s="9"/>
      <c r="D84" s="10" t="s">
        <v>0</v>
      </c>
      <c r="E84" s="11" t="s">
        <v>97</v>
      </c>
      <c r="F84" s="59">
        <v>303937.6</v>
      </c>
      <c r="G84" s="59">
        <v>285141.7</v>
      </c>
      <c r="H84" s="59">
        <v>313943.8</v>
      </c>
      <c r="I84" s="60">
        <v>390455.1</v>
      </c>
      <c r="J84" s="59">
        <v>346255.172</v>
      </c>
      <c r="K84" s="6">
        <v>88.7</v>
      </c>
      <c r="L84" s="59">
        <v>467840.8</v>
      </c>
      <c r="M84" s="60">
        <v>467840</v>
      </c>
      <c r="N84" s="60">
        <v>408506.291</v>
      </c>
      <c r="O84" s="60">
        <v>428198.1</v>
      </c>
      <c r="R84" s="12">
        <v>408506.291</v>
      </c>
    </row>
    <row r="85" spans="1:108" s="21" customFormat="1" ht="63" customHeight="1">
      <c r="A85" s="9"/>
      <c r="B85" s="25"/>
      <c r="C85" s="26" t="s">
        <v>2</v>
      </c>
      <c r="D85" s="26"/>
      <c r="E85" s="27" t="s">
        <v>41</v>
      </c>
      <c r="F85" s="65">
        <f>F86+F87+F88+F89+F90+F91+F92+F94+F95+F97+F98</f>
        <v>1153980.8</v>
      </c>
      <c r="G85" s="65">
        <f aca="true" t="shared" si="8" ref="G85:N85">G86+G87+G88+G89+G90+G91+G92+G94+G95+G97+G98</f>
        <v>654079.36</v>
      </c>
      <c r="H85" s="65">
        <f t="shared" si="8"/>
        <v>1886077.6</v>
      </c>
      <c r="I85" s="65">
        <f t="shared" si="8"/>
        <v>1363577.6</v>
      </c>
      <c r="J85" s="65">
        <f t="shared" si="8"/>
        <v>775006.752</v>
      </c>
      <c r="K85" s="6">
        <v>56.8</v>
      </c>
      <c r="L85" s="65">
        <f t="shared" si="8"/>
        <v>2084313.2</v>
      </c>
      <c r="M85" s="65">
        <f t="shared" si="8"/>
        <v>1954313.2</v>
      </c>
      <c r="N85" s="65">
        <f t="shared" si="8"/>
        <v>1006392.459</v>
      </c>
      <c r="O85" s="65">
        <f>O86+O87+O88+O89+O90+O91+O92+O94+O95+O97+O98+O99+O100</f>
        <v>2059211.4000000001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</row>
    <row r="86" spans="1:108" s="23" customFormat="1" ht="42.75" customHeight="1">
      <c r="A86" s="9"/>
      <c r="B86" s="25"/>
      <c r="C86" s="25"/>
      <c r="D86" s="29" t="s">
        <v>0</v>
      </c>
      <c r="E86" s="30" t="s">
        <v>42</v>
      </c>
      <c r="F86" s="60">
        <v>19100</v>
      </c>
      <c r="G86" s="60">
        <v>9177.15</v>
      </c>
      <c r="H86" s="60">
        <v>15000</v>
      </c>
      <c r="I86" s="60">
        <f>+H86</f>
        <v>15000</v>
      </c>
      <c r="J86" s="62">
        <v>11842.5</v>
      </c>
      <c r="K86" s="6">
        <v>79</v>
      </c>
      <c r="L86" s="62">
        <v>12000</v>
      </c>
      <c r="M86" s="60">
        <v>12000</v>
      </c>
      <c r="N86" s="60">
        <v>10056.89</v>
      </c>
      <c r="O86" s="60">
        <v>12000</v>
      </c>
      <c r="P86" s="22"/>
      <c r="Q86" s="22"/>
      <c r="R86" s="22">
        <v>10056.89</v>
      </c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</row>
    <row r="87" spans="1:108" s="23" customFormat="1" ht="55.5" customHeight="1">
      <c r="A87" s="9"/>
      <c r="B87" s="25"/>
      <c r="C87" s="25"/>
      <c r="D87" s="29" t="s">
        <v>2</v>
      </c>
      <c r="E87" s="30" t="s">
        <v>98</v>
      </c>
      <c r="F87" s="60">
        <v>784730</v>
      </c>
      <c r="G87" s="60">
        <v>320524.993</v>
      </c>
      <c r="H87" s="60">
        <v>1012441.6</v>
      </c>
      <c r="I87" s="60">
        <v>972441.6</v>
      </c>
      <c r="J87" s="60">
        <v>420581.346</v>
      </c>
      <c r="K87" s="6">
        <v>43.3</v>
      </c>
      <c r="L87" s="60">
        <v>1170791</v>
      </c>
      <c r="M87" s="60">
        <f>50000+1170791</f>
        <v>1220791</v>
      </c>
      <c r="N87" s="60">
        <v>478252.691</v>
      </c>
      <c r="O87" s="60">
        <v>1105070.1</v>
      </c>
      <c r="P87" s="22"/>
      <c r="Q87" s="22"/>
      <c r="R87" s="22">
        <v>478252.691</v>
      </c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</row>
    <row r="88" spans="1:108" s="23" customFormat="1" ht="46.5" customHeight="1">
      <c r="A88" s="9"/>
      <c r="B88" s="25"/>
      <c r="C88" s="25"/>
      <c r="D88" s="29" t="s">
        <v>4</v>
      </c>
      <c r="E88" s="30" t="s">
        <v>43</v>
      </c>
      <c r="F88" s="60">
        <v>98000</v>
      </c>
      <c r="G88" s="60">
        <v>95964.962</v>
      </c>
      <c r="H88" s="60">
        <v>98000</v>
      </c>
      <c r="I88" s="60">
        <v>93000</v>
      </c>
      <c r="J88" s="60">
        <v>90436.256</v>
      </c>
      <c r="K88" s="6">
        <v>97.2</v>
      </c>
      <c r="L88" s="60">
        <v>98000</v>
      </c>
      <c r="M88" s="60">
        <v>98000</v>
      </c>
      <c r="N88" s="60">
        <v>73428.037</v>
      </c>
      <c r="O88" s="60">
        <v>80000</v>
      </c>
      <c r="P88" s="22"/>
      <c r="Q88" s="22"/>
      <c r="R88" s="22">
        <v>73428.037</v>
      </c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</row>
    <row r="89" spans="1:108" s="23" customFormat="1" ht="14.25">
      <c r="A89" s="9"/>
      <c r="B89" s="25"/>
      <c r="C89" s="25"/>
      <c r="D89" s="29" t="s">
        <v>7</v>
      </c>
      <c r="E89" s="30" t="s">
        <v>27</v>
      </c>
      <c r="F89" s="60">
        <v>50853</v>
      </c>
      <c r="G89" s="60">
        <v>50735.635</v>
      </c>
      <c r="H89" s="60">
        <v>50000</v>
      </c>
      <c r="I89" s="60">
        <v>66000</v>
      </c>
      <c r="J89" s="62">
        <v>61250.543</v>
      </c>
      <c r="K89" s="6">
        <v>92.8</v>
      </c>
      <c r="L89" s="62">
        <v>80000</v>
      </c>
      <c r="M89" s="60">
        <v>80000</v>
      </c>
      <c r="N89" s="60">
        <v>79987.6</v>
      </c>
      <c r="O89" s="60">
        <v>80000</v>
      </c>
      <c r="P89" s="22"/>
      <c r="Q89" s="22"/>
      <c r="R89" s="22">
        <v>79987.555</v>
      </c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</row>
    <row r="90" spans="1:18" s="12" customFormat="1" ht="46.5" customHeight="1">
      <c r="A90" s="9"/>
      <c r="B90" s="9"/>
      <c r="C90" s="9"/>
      <c r="D90" s="10" t="s">
        <v>8</v>
      </c>
      <c r="E90" s="11" t="s">
        <v>51</v>
      </c>
      <c r="F90" s="59">
        <v>31945.9</v>
      </c>
      <c r="G90" s="59">
        <v>31429.802</v>
      </c>
      <c r="H90" s="59">
        <v>30504.9</v>
      </c>
      <c r="I90" s="60">
        <f>+H90</f>
        <v>30504.9</v>
      </c>
      <c r="J90" s="59">
        <v>29611.653</v>
      </c>
      <c r="K90" s="6">
        <v>97.1</v>
      </c>
      <c r="L90" s="59">
        <v>29894.7</v>
      </c>
      <c r="M90" s="60">
        <v>29894.7</v>
      </c>
      <c r="N90" s="60">
        <v>28727.408</v>
      </c>
      <c r="O90" s="60">
        <v>35383.5</v>
      </c>
      <c r="R90" s="12">
        <v>28727.408</v>
      </c>
    </row>
    <row r="91" spans="1:108" s="23" customFormat="1" ht="109.5" customHeight="1">
      <c r="A91" s="9"/>
      <c r="B91" s="25"/>
      <c r="C91" s="25"/>
      <c r="D91" s="29" t="s">
        <v>9</v>
      </c>
      <c r="E91" s="30" t="s">
        <v>99</v>
      </c>
      <c r="F91" s="60">
        <v>103351.9</v>
      </c>
      <c r="G91" s="60">
        <v>95737.718</v>
      </c>
      <c r="H91" s="60">
        <v>114131.1</v>
      </c>
      <c r="I91" s="60">
        <f>+H91</f>
        <v>114131.1</v>
      </c>
      <c r="J91" s="60">
        <v>108176.124</v>
      </c>
      <c r="K91" s="6">
        <v>94.8</v>
      </c>
      <c r="L91" s="60">
        <v>135291.2</v>
      </c>
      <c r="M91" s="60">
        <v>135291.2</v>
      </c>
      <c r="N91" s="60">
        <v>121673.656</v>
      </c>
      <c r="O91" s="60">
        <v>162354.6</v>
      </c>
      <c r="P91" s="22"/>
      <c r="Q91" s="22"/>
      <c r="R91" s="22">
        <v>121673.656</v>
      </c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</row>
    <row r="92" spans="1:108" s="23" customFormat="1" ht="67.5" customHeight="1">
      <c r="A92" s="9"/>
      <c r="B92" s="25"/>
      <c r="C92" s="25"/>
      <c r="D92" s="29" t="s">
        <v>10</v>
      </c>
      <c r="E92" s="30" t="s">
        <v>34</v>
      </c>
      <c r="F92" s="60">
        <f>+F93</f>
        <v>65000</v>
      </c>
      <c r="G92" s="60">
        <f>+G93</f>
        <v>50509.1</v>
      </c>
      <c r="H92" s="60">
        <f>+H93</f>
        <v>65000</v>
      </c>
      <c r="I92" s="60">
        <f>+H92</f>
        <v>65000</v>
      </c>
      <c r="J92" s="60">
        <f>J93</f>
        <v>53108.33</v>
      </c>
      <c r="K92" s="6">
        <v>81.7</v>
      </c>
      <c r="L92" s="60">
        <f>L93</f>
        <v>52336.3</v>
      </c>
      <c r="M92" s="60">
        <f>M93</f>
        <v>52336.3</v>
      </c>
      <c r="N92" s="60">
        <f>N93</f>
        <v>52336.3</v>
      </c>
      <c r="O92" s="60">
        <f>O93</f>
        <v>68403.2</v>
      </c>
      <c r="P92" s="22"/>
      <c r="Q92" s="22"/>
      <c r="R92" s="22">
        <v>52336.3</v>
      </c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</row>
    <row r="93" spans="1:108" s="23" customFormat="1" ht="21.75" customHeight="1">
      <c r="A93" s="9"/>
      <c r="B93" s="25"/>
      <c r="C93" s="25"/>
      <c r="D93" s="29"/>
      <c r="E93" s="30" t="s">
        <v>118</v>
      </c>
      <c r="F93" s="60">
        <v>65000</v>
      </c>
      <c r="G93" s="60">
        <v>50509.1</v>
      </c>
      <c r="H93" s="62">
        <f>+'[1]kataroxakan 2012'!$J$102</f>
        <v>65000</v>
      </c>
      <c r="I93" s="60">
        <f>+H93</f>
        <v>65000</v>
      </c>
      <c r="J93" s="60">
        <v>53108.33</v>
      </c>
      <c r="K93" s="6">
        <v>81.7</v>
      </c>
      <c r="L93" s="60">
        <v>52336.3</v>
      </c>
      <c r="M93" s="60">
        <v>52336.3</v>
      </c>
      <c r="N93" s="60">
        <v>52336.3</v>
      </c>
      <c r="O93" s="60">
        <v>68403.2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</row>
    <row r="94" spans="1:108" s="23" customFormat="1" ht="42" customHeight="1">
      <c r="A94" s="9"/>
      <c r="B94" s="25"/>
      <c r="C94" s="25"/>
      <c r="D94" s="29" t="s">
        <v>33</v>
      </c>
      <c r="E94" s="31" t="s">
        <v>100</v>
      </c>
      <c r="F94" s="60">
        <v>1000</v>
      </c>
      <c r="G94" s="60">
        <v>0</v>
      </c>
      <c r="H94" s="60">
        <v>1000</v>
      </c>
      <c r="I94" s="60">
        <f>+H94</f>
        <v>1000</v>
      </c>
      <c r="J94" s="62">
        <v>0</v>
      </c>
      <c r="K94" s="6"/>
      <c r="L94" s="62">
        <v>1000</v>
      </c>
      <c r="M94" s="60">
        <v>1000</v>
      </c>
      <c r="N94" s="60">
        <v>0</v>
      </c>
      <c r="O94" s="60">
        <v>1000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</row>
    <row r="95" spans="1:108" s="23" customFormat="1" ht="48" customHeight="1">
      <c r="A95" s="9"/>
      <c r="B95" s="25"/>
      <c r="C95" s="25"/>
      <c r="D95" s="29"/>
      <c r="E95" s="30" t="s">
        <v>101</v>
      </c>
      <c r="F95" s="60">
        <v>0</v>
      </c>
      <c r="G95" s="60">
        <v>0</v>
      </c>
      <c r="H95" s="60">
        <f>H96</f>
        <v>500000</v>
      </c>
      <c r="I95" s="60">
        <f>I96</f>
        <v>6500</v>
      </c>
      <c r="J95" s="60">
        <f>J96</f>
        <v>0</v>
      </c>
      <c r="K95" s="6"/>
      <c r="L95" s="60"/>
      <c r="M95" s="60"/>
      <c r="N95" s="60"/>
      <c r="O95" s="60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</row>
    <row r="96" spans="1:108" s="23" customFormat="1" ht="17.25" customHeight="1">
      <c r="A96" s="9"/>
      <c r="B96" s="25"/>
      <c r="C96" s="25"/>
      <c r="D96" s="29"/>
      <c r="E96" s="30" t="s">
        <v>53</v>
      </c>
      <c r="F96" s="60"/>
      <c r="G96" s="60"/>
      <c r="H96" s="60">
        <f>+'[1]kataroxakan 2012'!$J$104</f>
        <v>500000</v>
      </c>
      <c r="I96" s="60">
        <v>6500</v>
      </c>
      <c r="J96" s="62">
        <v>0</v>
      </c>
      <c r="K96" s="6"/>
      <c r="L96" s="62"/>
      <c r="M96" s="60"/>
      <c r="N96" s="60"/>
      <c r="O96" s="60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</row>
    <row r="97" spans="1:108" s="23" customFormat="1" ht="62.25" customHeight="1">
      <c r="A97" s="9"/>
      <c r="B97" s="25"/>
      <c r="C97" s="25"/>
      <c r="D97" s="29" t="s">
        <v>35</v>
      </c>
      <c r="E97" s="52" t="s">
        <v>111</v>
      </c>
      <c r="F97" s="60"/>
      <c r="G97" s="60"/>
      <c r="H97" s="60"/>
      <c r="I97" s="60"/>
      <c r="J97" s="62"/>
      <c r="K97" s="6"/>
      <c r="L97" s="62">
        <v>5000</v>
      </c>
      <c r="M97" s="60">
        <v>5000</v>
      </c>
      <c r="N97" s="60">
        <v>4999.8</v>
      </c>
      <c r="O97" s="60">
        <v>10000</v>
      </c>
      <c r="P97" s="22"/>
      <c r="Q97" s="22"/>
      <c r="R97" s="22">
        <v>4999.8</v>
      </c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</row>
    <row r="98" spans="1:108" s="23" customFormat="1" ht="93.75" customHeight="1">
      <c r="A98" s="9"/>
      <c r="B98" s="25"/>
      <c r="C98" s="25"/>
      <c r="D98" s="29"/>
      <c r="E98" s="52" t="s">
        <v>112</v>
      </c>
      <c r="F98" s="60"/>
      <c r="G98" s="60"/>
      <c r="H98" s="60"/>
      <c r="I98" s="60"/>
      <c r="J98" s="62"/>
      <c r="K98" s="6"/>
      <c r="L98" s="62">
        <v>500000</v>
      </c>
      <c r="M98" s="60">
        <f>160000+160000</f>
        <v>320000</v>
      </c>
      <c r="N98" s="60">
        <v>156930.077</v>
      </c>
      <c r="O98" s="60"/>
      <c r="P98" s="22"/>
      <c r="Q98" s="22"/>
      <c r="R98" s="22">
        <v>156930.077</v>
      </c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</row>
    <row r="99" spans="1:108" s="23" customFormat="1" ht="45">
      <c r="A99" s="9"/>
      <c r="B99" s="25"/>
      <c r="C99" s="25"/>
      <c r="D99" s="29" t="s">
        <v>12</v>
      </c>
      <c r="E99" s="52" t="s">
        <v>119</v>
      </c>
      <c r="F99" s="60"/>
      <c r="G99" s="60"/>
      <c r="H99" s="60"/>
      <c r="I99" s="60"/>
      <c r="J99" s="62"/>
      <c r="K99" s="6"/>
      <c r="L99" s="62"/>
      <c r="M99" s="60"/>
      <c r="N99" s="60"/>
      <c r="O99" s="60">
        <v>500000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</row>
    <row r="100" spans="1:108" s="23" customFormat="1" ht="45">
      <c r="A100" s="9"/>
      <c r="B100" s="25"/>
      <c r="C100" s="25"/>
      <c r="D100" s="29" t="s">
        <v>13</v>
      </c>
      <c r="E100" s="52" t="s">
        <v>120</v>
      </c>
      <c r="F100" s="60"/>
      <c r="G100" s="60"/>
      <c r="H100" s="60"/>
      <c r="I100" s="60"/>
      <c r="J100" s="62"/>
      <c r="K100" s="6"/>
      <c r="L100" s="62"/>
      <c r="M100" s="60"/>
      <c r="N100" s="60"/>
      <c r="O100" s="60">
        <v>5000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</row>
    <row r="101" spans="1:108" s="23" customFormat="1" ht="45" customHeight="1">
      <c r="A101" s="10" t="s">
        <v>33</v>
      </c>
      <c r="B101" s="29" t="s">
        <v>2</v>
      </c>
      <c r="C101" s="29" t="s">
        <v>8</v>
      </c>
      <c r="D101" s="29" t="s">
        <v>9</v>
      </c>
      <c r="E101" s="30" t="s">
        <v>60</v>
      </c>
      <c r="F101" s="62">
        <v>2880</v>
      </c>
      <c r="G101" s="62">
        <v>1920</v>
      </c>
      <c r="H101" s="62">
        <v>2880</v>
      </c>
      <c r="I101" s="60">
        <f>+H101</f>
        <v>2880</v>
      </c>
      <c r="J101" s="60">
        <v>1920</v>
      </c>
      <c r="K101" s="60">
        <v>66.7</v>
      </c>
      <c r="L101" s="60">
        <v>2880</v>
      </c>
      <c r="M101" s="60">
        <v>2880</v>
      </c>
      <c r="N101" s="60">
        <v>2040</v>
      </c>
      <c r="O101" s="60">
        <v>2880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</row>
    <row r="110" ht="12.75">
      <c r="K110" s="38"/>
    </row>
    <row r="111" ht="12.75">
      <c r="K111" s="38"/>
    </row>
    <row r="112" ht="12.75">
      <c r="K112" s="38"/>
    </row>
    <row r="113" ht="156" customHeight="1">
      <c r="K113" s="1"/>
    </row>
    <row r="120" ht="12.75">
      <c r="K120" s="8">
        <f>SUM(K114:K119)</f>
        <v>0</v>
      </c>
    </row>
  </sheetData>
  <sheetProtection/>
  <mergeCells count="18">
    <mergeCell ref="M5:M7"/>
    <mergeCell ref="N5:N7"/>
    <mergeCell ref="O5:O7"/>
    <mergeCell ref="L5:L7"/>
    <mergeCell ref="F5:F7"/>
    <mergeCell ref="G5:G7"/>
    <mergeCell ref="K5:K7"/>
    <mergeCell ref="J5:J7"/>
    <mergeCell ref="E1:I1"/>
    <mergeCell ref="A2:J2"/>
    <mergeCell ref="A3:J3"/>
    <mergeCell ref="A5:A7"/>
    <mergeCell ref="B5:B7"/>
    <mergeCell ref="C5:C7"/>
    <mergeCell ref="D5:D7"/>
    <mergeCell ref="E5:E7"/>
    <mergeCell ref="H5:H7"/>
    <mergeCell ref="I5:I7"/>
  </mergeCells>
  <printOptions/>
  <pageMargins left="0" right="0" top="0" bottom="0" header="0.5118110236220472" footer="0.1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8"/>
  <sheetViews>
    <sheetView tabSelected="1" zoomScalePageLayoutView="0" workbookViewId="0" topLeftCell="B1">
      <selection activeCell="Z6" sqref="Z6"/>
    </sheetView>
  </sheetViews>
  <sheetFormatPr defaultColWidth="9.140625" defaultRowHeight="12.75"/>
  <cols>
    <col min="1" max="1" width="4.00390625" style="38" hidden="1" customWidth="1"/>
    <col min="2" max="2" width="3.8515625" style="38" customWidth="1"/>
    <col min="3" max="3" width="4.140625" style="38" customWidth="1"/>
    <col min="4" max="4" width="3.57421875" style="38" customWidth="1"/>
    <col min="5" max="5" width="40.28125" style="38" customWidth="1"/>
    <col min="6" max="6" width="11.57421875" style="38" hidden="1" customWidth="1"/>
    <col min="7" max="7" width="12.28125" style="38" hidden="1" customWidth="1"/>
    <col min="8" max="8" width="13.421875" style="38" hidden="1" customWidth="1"/>
    <col min="9" max="9" width="13.28125" style="38" hidden="1" customWidth="1"/>
    <col min="10" max="10" width="12.57421875" style="38" hidden="1" customWidth="1"/>
    <col min="11" max="11" width="13.8515625" style="3" hidden="1" customWidth="1"/>
    <col min="12" max="12" width="12.140625" style="38" hidden="1" customWidth="1"/>
    <col min="13" max="13" width="12.00390625" style="38" hidden="1" customWidth="1"/>
    <col min="14" max="14" width="13.140625" style="38" hidden="1" customWidth="1"/>
    <col min="15" max="16" width="14.00390625" style="38" hidden="1" customWidth="1"/>
    <col min="17" max="17" width="12.140625" style="38" hidden="1" customWidth="1"/>
    <col min="18" max="18" width="9.421875" style="38" hidden="1" customWidth="1"/>
    <col min="19" max="21" width="15.8515625" style="38" customWidth="1"/>
    <col min="22" max="22" width="10.28125" style="38" customWidth="1"/>
    <col min="23" max="23" width="0" style="38" hidden="1" customWidth="1"/>
    <col min="24" max="24" width="11.421875" style="38" hidden="1" customWidth="1"/>
    <col min="25" max="25" width="9.140625" style="38" customWidth="1"/>
    <col min="26" max="26" width="13.140625" style="38" bestFit="1" customWidth="1"/>
    <col min="27" max="16384" width="9.140625" style="38" customWidth="1"/>
  </cols>
  <sheetData>
    <row r="1" spans="1:108" s="18" customFormat="1" ht="12.75">
      <c r="A1" s="79"/>
      <c r="B1" s="139"/>
      <c r="C1" s="80"/>
      <c r="D1" s="81"/>
      <c r="E1" s="190"/>
      <c r="F1" s="190"/>
      <c r="G1" s="190"/>
      <c r="H1" s="190"/>
      <c r="I1" s="190"/>
      <c r="J1" s="82"/>
      <c r="K1" s="83"/>
      <c r="L1" s="82"/>
      <c r="M1" s="83"/>
      <c r="N1" s="83"/>
      <c r="O1" s="83"/>
      <c r="P1" s="83"/>
      <c r="Q1" s="83"/>
      <c r="R1" s="83"/>
      <c r="S1" s="83"/>
      <c r="T1" s="83"/>
      <c r="U1" s="83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</row>
    <row r="2" spans="1:21" s="19" customFormat="1" ht="9" customHeight="1">
      <c r="A2" s="191" t="s">
        <v>137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84"/>
      <c r="S2" s="85"/>
      <c r="T2" s="85"/>
      <c r="U2" s="85"/>
    </row>
    <row r="3" spans="1:22" s="19" customFormat="1" ht="12.75" customHeight="1">
      <c r="A3" s="185" t="s">
        <v>182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2" s="19" customFormat="1" ht="12" customHeight="1">
      <c r="A4" s="85"/>
      <c r="B4" s="85"/>
      <c r="C4" s="85"/>
      <c r="D4" s="85"/>
      <c r="E4" s="86"/>
      <c r="F4" s="86"/>
      <c r="G4" s="86"/>
      <c r="H4" s="85"/>
      <c r="I4" s="85"/>
      <c r="J4" s="87"/>
      <c r="K4" s="87"/>
      <c r="L4" s="87"/>
      <c r="M4" s="87"/>
      <c r="N4" s="87"/>
      <c r="O4" s="87"/>
      <c r="P4" s="87"/>
      <c r="Q4" s="87"/>
      <c r="R4" s="87"/>
      <c r="S4" s="146"/>
      <c r="T4" s="146"/>
      <c r="U4" s="146"/>
      <c r="V4" s="70"/>
    </row>
    <row r="5" spans="1:108" s="23" customFormat="1" ht="15.75" customHeight="1">
      <c r="A5" s="192" t="s">
        <v>62</v>
      </c>
      <c r="B5" s="195" t="s">
        <v>63</v>
      </c>
      <c r="C5" s="198" t="s">
        <v>64</v>
      </c>
      <c r="D5" s="186" t="s">
        <v>65</v>
      </c>
      <c r="E5" s="187" t="s">
        <v>66</v>
      </c>
      <c r="F5" s="179" t="s">
        <v>106</v>
      </c>
      <c r="G5" s="175" t="s">
        <v>107</v>
      </c>
      <c r="H5" s="179" t="s">
        <v>67</v>
      </c>
      <c r="I5" s="182" t="s">
        <v>102</v>
      </c>
      <c r="J5" s="175" t="s">
        <v>104</v>
      </c>
      <c r="K5" s="176" t="s">
        <v>56</v>
      </c>
      <c r="L5" s="179" t="s">
        <v>105</v>
      </c>
      <c r="M5" s="182" t="s">
        <v>114</v>
      </c>
      <c r="N5" s="175" t="s">
        <v>115</v>
      </c>
      <c r="O5" s="179" t="s">
        <v>116</v>
      </c>
      <c r="P5" s="182" t="s">
        <v>123</v>
      </c>
      <c r="Q5" s="175" t="s">
        <v>122</v>
      </c>
      <c r="R5" s="199" t="s">
        <v>138</v>
      </c>
      <c r="S5" s="179" t="s">
        <v>177</v>
      </c>
      <c r="T5" s="179" t="s">
        <v>178</v>
      </c>
      <c r="U5" s="175" t="s">
        <v>179</v>
      </c>
      <c r="V5" s="199" t="s">
        <v>138</v>
      </c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23" customFormat="1" ht="27.75" customHeight="1">
      <c r="A6" s="193"/>
      <c r="B6" s="196"/>
      <c r="C6" s="198"/>
      <c r="D6" s="186"/>
      <c r="E6" s="188"/>
      <c r="F6" s="180"/>
      <c r="G6" s="175"/>
      <c r="H6" s="180"/>
      <c r="I6" s="183"/>
      <c r="J6" s="175"/>
      <c r="K6" s="177"/>
      <c r="L6" s="180"/>
      <c r="M6" s="183"/>
      <c r="N6" s="175"/>
      <c r="O6" s="180"/>
      <c r="P6" s="183"/>
      <c r="Q6" s="175"/>
      <c r="R6" s="200"/>
      <c r="S6" s="180"/>
      <c r="T6" s="180"/>
      <c r="U6" s="175"/>
      <c r="V6" s="200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23" customFormat="1" ht="17.25" customHeight="1">
      <c r="A7" s="194"/>
      <c r="B7" s="197"/>
      <c r="C7" s="198"/>
      <c r="D7" s="186"/>
      <c r="E7" s="189"/>
      <c r="F7" s="181"/>
      <c r="G7" s="175"/>
      <c r="H7" s="181"/>
      <c r="I7" s="184"/>
      <c r="J7" s="175"/>
      <c r="K7" s="178"/>
      <c r="L7" s="181"/>
      <c r="M7" s="184"/>
      <c r="N7" s="175"/>
      <c r="O7" s="181"/>
      <c r="P7" s="184"/>
      <c r="Q7" s="175"/>
      <c r="R7" s="201"/>
      <c r="S7" s="181"/>
      <c r="T7" s="181"/>
      <c r="U7" s="175"/>
      <c r="V7" s="201"/>
      <c r="W7" s="22"/>
      <c r="X7" s="22"/>
      <c r="Y7" s="22"/>
      <c r="Z7" s="67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21" customFormat="1" ht="22.5" customHeight="1">
      <c r="A8" s="88">
        <v>10</v>
      </c>
      <c r="B8" s="92"/>
      <c r="C8" s="89"/>
      <c r="D8" s="90"/>
      <c r="E8" s="91" t="s">
        <v>31</v>
      </c>
      <c r="F8" s="92">
        <f>F9+F15+F25+F29+F49+F73+F85</f>
        <v>16708988.4</v>
      </c>
      <c r="G8" s="92">
        <f>G9+G15+G25+G29+G49+G73+G85</f>
        <v>16002501.035000002</v>
      </c>
      <c r="H8" s="92">
        <f>H9+H15+H25+H29+H49+H73+H85</f>
        <v>19700244</v>
      </c>
      <c r="I8" s="92">
        <f>I9+I15+I25+I29+I49+I73+I85</f>
        <v>18695313.9</v>
      </c>
      <c r="J8" s="92">
        <f>J9+J15+J25+J29+J49+J73+J85</f>
        <v>17757273.95</v>
      </c>
      <c r="K8" s="93">
        <v>95</v>
      </c>
      <c r="L8" s="92">
        <f>L9+L15+L25+L29+L49+L73+L85</f>
        <v>22079375</v>
      </c>
      <c r="M8" s="92">
        <f>M9+M15+M25+M29+M49+M73+M85+0.8</f>
        <v>20761457</v>
      </c>
      <c r="N8" s="92">
        <f>N9+N15+N25+N29+N49+N73+N85</f>
        <v>19228863.251000002</v>
      </c>
      <c r="O8" s="92">
        <f>O9+O15+O25+O29+O49+O73+O85</f>
        <v>21958372.6</v>
      </c>
      <c r="P8" s="92">
        <f>P9+P15+P25+P29+P49+P73+P85</f>
        <v>20929433.4</v>
      </c>
      <c r="Q8" s="92">
        <f>Q9+Q15+Q25+Q29+Q49+Q73+Q85+Q109</f>
        <v>18932636.637999997</v>
      </c>
      <c r="R8" s="94">
        <f>+Q8/P8</f>
        <v>0.9045938452399767</v>
      </c>
      <c r="S8" s="92">
        <f>S9+S15+S25+S29+S49+S73+S85</f>
        <v>23641016.5</v>
      </c>
      <c r="T8" s="92">
        <f>T9+T15+T25+T29+T49+T73+T85</f>
        <v>22747382.699999996</v>
      </c>
      <c r="U8" s="92">
        <f>U9+U15+U25+U29+U49+U73+U85</f>
        <v>21959955.599999998</v>
      </c>
      <c r="V8" s="100">
        <f aca="true" t="shared" si="0" ref="V8:V13">+U8/T8</f>
        <v>0.965383837323843</v>
      </c>
      <c r="W8" s="28"/>
      <c r="X8" s="28"/>
      <c r="Y8" s="28"/>
      <c r="Z8" s="66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23" s="45" customFormat="1" ht="28.5" customHeight="1">
      <c r="A9" s="95"/>
      <c r="B9" s="98" t="s">
        <v>0</v>
      </c>
      <c r="C9" s="95"/>
      <c r="D9" s="96"/>
      <c r="E9" s="97" t="s">
        <v>19</v>
      </c>
      <c r="F9" s="98">
        <f>F10+F12</f>
        <v>83104.9</v>
      </c>
      <c r="G9" s="98">
        <f>G10+G12</f>
        <v>77356</v>
      </c>
      <c r="H9" s="98">
        <f>H10+H12</f>
        <v>87191.3</v>
      </c>
      <c r="I9" s="98">
        <f>I10+I12</f>
        <v>88888.2</v>
      </c>
      <c r="J9" s="98">
        <f>J10+J12</f>
        <v>80758.871</v>
      </c>
      <c r="K9" s="99">
        <v>90.9</v>
      </c>
      <c r="L9" s="98">
        <f aca="true" t="shared" si="1" ref="L9:Q9">L10+L12</f>
        <v>87156.4</v>
      </c>
      <c r="M9" s="98">
        <f t="shared" si="1"/>
        <v>87856.4</v>
      </c>
      <c r="N9" s="98">
        <f t="shared" si="1"/>
        <v>86963.678</v>
      </c>
      <c r="O9" s="98">
        <f t="shared" si="1"/>
        <v>88877.5</v>
      </c>
      <c r="P9" s="98">
        <f t="shared" si="1"/>
        <v>90977.5</v>
      </c>
      <c r="Q9" s="98">
        <f t="shared" si="1"/>
        <v>85844.81599999999</v>
      </c>
      <c r="R9" s="100">
        <f>+Q9/P9</f>
        <v>0.9435829298452914</v>
      </c>
      <c r="S9" s="98">
        <f>S10+S12</f>
        <v>96914.29999999999</v>
      </c>
      <c r="T9" s="98">
        <f>T10+T12</f>
        <v>97834.29999999999</v>
      </c>
      <c r="U9" s="98">
        <f>U10+U12</f>
        <v>91792.4</v>
      </c>
      <c r="V9" s="100">
        <f t="shared" si="0"/>
        <v>0.9382435403534344</v>
      </c>
      <c r="W9" s="67" t="e">
        <f>+#REF!-Q9</f>
        <v>#REF!</v>
      </c>
    </row>
    <row r="10" spans="1:108" s="21" customFormat="1" ht="14.25" customHeight="1">
      <c r="A10" s="101"/>
      <c r="B10" s="92"/>
      <c r="C10" s="89" t="s">
        <v>0</v>
      </c>
      <c r="D10" s="90"/>
      <c r="E10" s="91" t="s">
        <v>1</v>
      </c>
      <c r="F10" s="92">
        <f>F11</f>
        <v>17808</v>
      </c>
      <c r="G10" s="92">
        <f>G11</f>
        <v>14909.425</v>
      </c>
      <c r="H10" s="92">
        <f>H11</f>
        <v>20736</v>
      </c>
      <c r="I10" s="92">
        <f>I11</f>
        <v>20736</v>
      </c>
      <c r="J10" s="92">
        <f>J11</f>
        <v>15621.5</v>
      </c>
      <c r="K10" s="102">
        <v>75.3</v>
      </c>
      <c r="L10" s="92">
        <f aca="true" t="shared" si="2" ref="L10:U10">L11</f>
        <v>17000</v>
      </c>
      <c r="M10" s="92">
        <f t="shared" si="2"/>
        <v>17700</v>
      </c>
      <c r="N10" s="92">
        <f t="shared" si="2"/>
        <v>17520</v>
      </c>
      <c r="O10" s="92">
        <f t="shared" si="2"/>
        <v>18798.1</v>
      </c>
      <c r="P10" s="92">
        <f t="shared" si="2"/>
        <v>18798.1</v>
      </c>
      <c r="Q10" s="92">
        <f t="shared" si="2"/>
        <v>16208.5</v>
      </c>
      <c r="R10" s="94">
        <f>+Q10/P10</f>
        <v>0.8622413967369044</v>
      </c>
      <c r="S10" s="92">
        <f t="shared" si="2"/>
        <v>16088.4</v>
      </c>
      <c r="T10" s="92">
        <f t="shared" si="2"/>
        <v>15088.4</v>
      </c>
      <c r="U10" s="92">
        <f t="shared" si="2"/>
        <v>14938</v>
      </c>
      <c r="V10" s="129">
        <f t="shared" si="0"/>
        <v>0.9900320776225445</v>
      </c>
      <c r="W10" s="67" t="e">
        <f>+#REF!-Q10</f>
        <v>#REF!</v>
      </c>
      <c r="X10" s="28"/>
      <c r="Y10" s="28"/>
      <c r="Z10" s="66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</row>
    <row r="11" spans="1:108" s="23" customFormat="1" ht="76.5">
      <c r="A11" s="101"/>
      <c r="B11" s="92"/>
      <c r="C11" s="89"/>
      <c r="D11" s="103"/>
      <c r="E11" s="104" t="s">
        <v>140</v>
      </c>
      <c r="F11" s="105">
        <v>17808</v>
      </c>
      <c r="G11" s="105">
        <v>14909.425</v>
      </c>
      <c r="H11" s="105">
        <v>20736</v>
      </c>
      <c r="I11" s="106">
        <f>+H11</f>
        <v>20736</v>
      </c>
      <c r="J11" s="105">
        <v>15621.5</v>
      </c>
      <c r="K11" s="102">
        <v>75.3</v>
      </c>
      <c r="L11" s="105">
        <v>17000</v>
      </c>
      <c r="M11" s="106">
        <v>17700</v>
      </c>
      <c r="N11" s="106">
        <v>17520</v>
      </c>
      <c r="O11" s="106">
        <v>18798.1</v>
      </c>
      <c r="P11" s="106">
        <v>18798.1</v>
      </c>
      <c r="Q11" s="106">
        <v>16208.5</v>
      </c>
      <c r="R11" s="94">
        <f aca="true" t="shared" si="3" ref="R11:R22">+Q11/P11</f>
        <v>0.8622413967369044</v>
      </c>
      <c r="S11" s="106">
        <v>16088.4</v>
      </c>
      <c r="T11" s="106">
        <v>15088.4</v>
      </c>
      <c r="U11" s="106">
        <v>14938</v>
      </c>
      <c r="V11" s="129">
        <f t="shared" si="0"/>
        <v>0.9900320776225445</v>
      </c>
      <c r="W11" s="67" t="e">
        <f>+#REF!-Q11</f>
        <v>#REF!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</row>
    <row r="12" spans="1:108" s="21" customFormat="1" ht="24" customHeight="1">
      <c r="A12" s="101"/>
      <c r="B12" s="92"/>
      <c r="C12" s="89" t="s">
        <v>2</v>
      </c>
      <c r="D12" s="90"/>
      <c r="E12" s="91" t="s">
        <v>3</v>
      </c>
      <c r="F12" s="92">
        <f>+F13+F14</f>
        <v>65296.9</v>
      </c>
      <c r="G12" s="92">
        <f>+G13+G14</f>
        <v>62446.575</v>
      </c>
      <c r="H12" s="92">
        <f>+H13+H14</f>
        <v>66455.3</v>
      </c>
      <c r="I12" s="92">
        <f>+I13+I14</f>
        <v>68152.2</v>
      </c>
      <c r="J12" s="92">
        <f>+J13+J14</f>
        <v>65137.371</v>
      </c>
      <c r="K12" s="102">
        <v>95.6</v>
      </c>
      <c r="L12" s="92">
        <f aca="true" t="shared" si="4" ref="L12:Q12">+L13+L14</f>
        <v>70156.4</v>
      </c>
      <c r="M12" s="92">
        <f t="shared" si="4"/>
        <v>70156.4</v>
      </c>
      <c r="N12" s="92">
        <f t="shared" si="4"/>
        <v>69443.678</v>
      </c>
      <c r="O12" s="92">
        <f t="shared" si="4"/>
        <v>70079.4</v>
      </c>
      <c r="P12" s="92">
        <f t="shared" si="4"/>
        <v>72179.4</v>
      </c>
      <c r="Q12" s="92">
        <f t="shared" si="4"/>
        <v>69636.31599999999</v>
      </c>
      <c r="R12" s="94">
        <f t="shared" si="3"/>
        <v>0.9647671773386867</v>
      </c>
      <c r="S12" s="92">
        <f>+S13+S14</f>
        <v>80825.9</v>
      </c>
      <c r="T12" s="92">
        <f>+T13+T14</f>
        <v>82745.9</v>
      </c>
      <c r="U12" s="92">
        <f>+U13+U14</f>
        <v>76854.4</v>
      </c>
      <c r="V12" s="129">
        <f t="shared" si="0"/>
        <v>0.9288000976483427</v>
      </c>
      <c r="W12" s="67" t="e">
        <f>+#REF!-Q12</f>
        <v>#REF!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</row>
    <row r="13" spans="1:108" s="23" customFormat="1" ht="42.75" customHeight="1">
      <c r="A13" s="101"/>
      <c r="B13" s="92"/>
      <c r="C13" s="89"/>
      <c r="D13" s="103"/>
      <c r="E13" s="104" t="s">
        <v>139</v>
      </c>
      <c r="F13" s="106">
        <v>49340</v>
      </c>
      <c r="G13" s="106">
        <v>46500.42</v>
      </c>
      <c r="H13" s="106">
        <v>49340</v>
      </c>
      <c r="I13" s="106">
        <f>+H13</f>
        <v>49340</v>
      </c>
      <c r="J13" s="106">
        <v>46748.34</v>
      </c>
      <c r="K13" s="102">
        <v>94.7</v>
      </c>
      <c r="L13" s="106">
        <v>49340</v>
      </c>
      <c r="M13" s="106">
        <v>49340</v>
      </c>
      <c r="N13" s="106">
        <v>48952.325</v>
      </c>
      <c r="O13" s="106">
        <v>49340</v>
      </c>
      <c r="P13" s="106">
        <v>50840</v>
      </c>
      <c r="Q13" s="106">
        <v>49409.329</v>
      </c>
      <c r="R13" s="94">
        <f t="shared" si="3"/>
        <v>0.9718593430369787</v>
      </c>
      <c r="S13" s="106">
        <v>56100</v>
      </c>
      <c r="T13" s="106">
        <v>56100</v>
      </c>
      <c r="U13" s="106">
        <v>51685.2</v>
      </c>
      <c r="V13" s="129">
        <f t="shared" si="0"/>
        <v>0.9213048128342245</v>
      </c>
      <c r="W13" s="67" t="e">
        <f>+#REF!-Q13</f>
        <v>#REF!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</row>
    <row r="14" spans="1:23" s="12" customFormat="1" ht="51">
      <c r="A14" s="101"/>
      <c r="B14" s="140"/>
      <c r="C14" s="101"/>
      <c r="D14" s="107"/>
      <c r="E14" s="108" t="s">
        <v>141</v>
      </c>
      <c r="F14" s="105">
        <v>15956.9</v>
      </c>
      <c r="G14" s="105">
        <v>15946.155</v>
      </c>
      <c r="H14" s="105">
        <v>17115.3</v>
      </c>
      <c r="I14" s="106">
        <v>18812.2</v>
      </c>
      <c r="J14" s="105">
        <v>18389.031</v>
      </c>
      <c r="K14" s="102">
        <v>97.8</v>
      </c>
      <c r="L14" s="105">
        <v>20816.4</v>
      </c>
      <c r="M14" s="106">
        <v>20816.4</v>
      </c>
      <c r="N14" s="106">
        <v>20491.353</v>
      </c>
      <c r="O14" s="106">
        <v>20739.4</v>
      </c>
      <c r="P14" s="106">
        <v>21339.4</v>
      </c>
      <c r="Q14" s="106">
        <v>20226.987</v>
      </c>
      <c r="R14" s="94">
        <f t="shared" si="3"/>
        <v>0.9478704649615265</v>
      </c>
      <c r="S14" s="106">
        <v>24725.9</v>
      </c>
      <c r="T14" s="106">
        <v>26645.9</v>
      </c>
      <c r="U14" s="106">
        <v>25169.2</v>
      </c>
      <c r="V14" s="129">
        <f aca="true" t="shared" si="5" ref="V14:V26">+U14/T14</f>
        <v>0.944580592136126</v>
      </c>
      <c r="W14" s="67" t="e">
        <f>+#REF!-Q14</f>
        <v>#REF!</v>
      </c>
    </row>
    <row r="15" spans="1:22" s="47" customFormat="1" ht="22.5" customHeight="1">
      <c r="A15" s="95"/>
      <c r="B15" s="98" t="s">
        <v>2</v>
      </c>
      <c r="C15" s="95"/>
      <c r="D15" s="109"/>
      <c r="E15" s="97" t="s">
        <v>5</v>
      </c>
      <c r="F15" s="98">
        <f>F16</f>
        <v>9125518.8</v>
      </c>
      <c r="G15" s="98">
        <f>G16</f>
        <v>9088741.092</v>
      </c>
      <c r="H15" s="98">
        <f>H16</f>
        <v>10619917</v>
      </c>
      <c r="I15" s="98">
        <f>I16</f>
        <v>10380851.100000001</v>
      </c>
      <c r="J15" s="98">
        <f>J16</f>
        <v>10342037.479999999</v>
      </c>
      <c r="K15" s="99">
        <v>99.6</v>
      </c>
      <c r="L15" s="98">
        <f aca="true" t="shared" si="6" ref="L15:U15">L16</f>
        <v>12681179.2</v>
      </c>
      <c r="M15" s="98">
        <f t="shared" si="6"/>
        <v>11981179.2</v>
      </c>
      <c r="N15" s="98">
        <f t="shared" si="6"/>
        <v>11719272.682</v>
      </c>
      <c r="O15" s="98">
        <f t="shared" si="6"/>
        <v>12726246.700000001</v>
      </c>
      <c r="P15" s="98">
        <f t="shared" si="6"/>
        <v>11865646.700000001</v>
      </c>
      <c r="Q15" s="98">
        <f t="shared" si="6"/>
        <v>11800369.484</v>
      </c>
      <c r="R15" s="100">
        <f>+Q15/P15</f>
        <v>0.9944986381568227</v>
      </c>
      <c r="S15" s="98">
        <f t="shared" si="6"/>
        <v>14219904.2</v>
      </c>
      <c r="T15" s="98">
        <f t="shared" si="6"/>
        <v>13537256.399999999</v>
      </c>
      <c r="U15" s="98">
        <f t="shared" si="6"/>
        <v>13518769.799999999</v>
      </c>
      <c r="V15" s="100">
        <f>+U15/T15</f>
        <v>0.998634390939068</v>
      </c>
    </row>
    <row r="16" spans="1:108" s="21" customFormat="1" ht="14.25" customHeight="1">
      <c r="A16" s="101"/>
      <c r="B16" s="92"/>
      <c r="C16" s="89" t="s">
        <v>0</v>
      </c>
      <c r="D16" s="90"/>
      <c r="E16" s="91" t="s">
        <v>5</v>
      </c>
      <c r="F16" s="92">
        <f>F17+F18+F19+F20+F21+F22+F23</f>
        <v>9125518.8</v>
      </c>
      <c r="G16" s="92">
        <f>G17+G18+G19+G20+G21+G22+G23</f>
        <v>9088741.092</v>
      </c>
      <c r="H16" s="92">
        <f>H17+H18+H19+H20+H21+H22+H23</f>
        <v>10619917</v>
      </c>
      <c r="I16" s="92">
        <f>I17+I18+I19+I20+I21+I22+I23</f>
        <v>10380851.100000001</v>
      </c>
      <c r="J16" s="92">
        <f>J17+J18+J19+J20+J21+J22+J23</f>
        <v>10342037.479999999</v>
      </c>
      <c r="K16" s="102">
        <v>99.6</v>
      </c>
      <c r="L16" s="92">
        <f aca="true" t="shared" si="7" ref="L16:Q16">L17+L18+L19+L20+L21+L22+L23</f>
        <v>12681179.2</v>
      </c>
      <c r="M16" s="92">
        <f t="shared" si="7"/>
        <v>11981179.2</v>
      </c>
      <c r="N16" s="92">
        <f t="shared" si="7"/>
        <v>11719272.682</v>
      </c>
      <c r="O16" s="92">
        <f t="shared" si="7"/>
        <v>12726246.700000001</v>
      </c>
      <c r="P16" s="92">
        <f t="shared" si="7"/>
        <v>11865646.700000001</v>
      </c>
      <c r="Q16" s="92">
        <f t="shared" si="7"/>
        <v>11800369.484</v>
      </c>
      <c r="R16" s="94">
        <f t="shared" si="3"/>
        <v>0.9944986381568227</v>
      </c>
      <c r="S16" s="92">
        <f>S17+S18+S19+S20+S21+S22+S23</f>
        <v>14219904.2</v>
      </c>
      <c r="T16" s="92">
        <f>T17+T18+T19+T20+T21+T22+T23</f>
        <v>13537256.399999999</v>
      </c>
      <c r="U16" s="92">
        <f>U17+U18+U19+U20+U21+U22+U23</f>
        <v>13518769.799999999</v>
      </c>
      <c r="V16" s="129">
        <f t="shared" si="5"/>
        <v>0.998634390939068</v>
      </c>
      <c r="W16" s="67" t="e">
        <f>+#REF!-Q16</f>
        <v>#REF!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</row>
    <row r="17" spans="1:108" s="23" customFormat="1" ht="31.5" customHeight="1">
      <c r="A17" s="101"/>
      <c r="B17" s="92"/>
      <c r="C17" s="89"/>
      <c r="D17" s="103"/>
      <c r="E17" s="104" t="s">
        <v>142</v>
      </c>
      <c r="F17" s="106">
        <v>497215.6</v>
      </c>
      <c r="G17" s="106">
        <v>491290.056</v>
      </c>
      <c r="H17" s="106">
        <v>568734</v>
      </c>
      <c r="I17" s="106">
        <v>603734</v>
      </c>
      <c r="J17" s="106">
        <v>600088.263</v>
      </c>
      <c r="K17" s="102">
        <v>99.4</v>
      </c>
      <c r="L17" s="106">
        <v>771170.4</v>
      </c>
      <c r="M17" s="106">
        <f>751170.4+20000</f>
        <v>771170.4</v>
      </c>
      <c r="N17" s="106">
        <v>744119.997</v>
      </c>
      <c r="O17" s="106">
        <v>859250</v>
      </c>
      <c r="P17" s="106">
        <v>859250</v>
      </c>
      <c r="Q17" s="106">
        <v>852347.282</v>
      </c>
      <c r="R17" s="94">
        <f t="shared" si="3"/>
        <v>0.9919665778295025</v>
      </c>
      <c r="S17" s="106">
        <v>966240</v>
      </c>
      <c r="T17" s="106">
        <v>992240</v>
      </c>
      <c r="U17" s="106">
        <v>991259.2</v>
      </c>
      <c r="V17" s="129">
        <f t="shared" si="5"/>
        <v>0.9990115294686769</v>
      </c>
      <c r="W17" s="67" t="e">
        <f>+#REF!-Q17</f>
        <v>#REF!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23" customFormat="1" ht="25.5">
      <c r="A18" s="101"/>
      <c r="B18" s="92"/>
      <c r="C18" s="89"/>
      <c r="D18" s="103"/>
      <c r="E18" s="104" t="s">
        <v>143</v>
      </c>
      <c r="F18" s="106">
        <v>53301</v>
      </c>
      <c r="G18" s="106">
        <v>51760.75</v>
      </c>
      <c r="H18" s="106">
        <v>47010</v>
      </c>
      <c r="I18" s="106">
        <v>37010</v>
      </c>
      <c r="J18" s="106">
        <v>35147.247</v>
      </c>
      <c r="K18" s="102">
        <v>95</v>
      </c>
      <c r="L18" s="106">
        <v>43596.8</v>
      </c>
      <c r="M18" s="106">
        <f>10000+33596.8</f>
        <v>43596.8</v>
      </c>
      <c r="N18" s="106">
        <v>32226.87</v>
      </c>
      <c r="O18" s="106">
        <v>32100</v>
      </c>
      <c r="P18" s="106">
        <v>32100</v>
      </c>
      <c r="Q18" s="106">
        <v>27594.205</v>
      </c>
      <c r="R18" s="94">
        <f t="shared" si="3"/>
        <v>0.859632554517134</v>
      </c>
      <c r="S18" s="106">
        <v>24500</v>
      </c>
      <c r="T18" s="106">
        <v>21500</v>
      </c>
      <c r="U18" s="106">
        <v>20971.9</v>
      </c>
      <c r="V18" s="129">
        <f t="shared" si="5"/>
        <v>0.9754372093023257</v>
      </c>
      <c r="W18" s="67" t="e">
        <f>+#REF!-Q18</f>
        <v>#REF!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23" customFormat="1" ht="14.25">
      <c r="A19" s="101"/>
      <c r="B19" s="92"/>
      <c r="C19" s="89"/>
      <c r="D19" s="103"/>
      <c r="E19" s="104" t="s">
        <v>144</v>
      </c>
      <c r="F19" s="106">
        <v>494832</v>
      </c>
      <c r="G19" s="106">
        <v>486433.942</v>
      </c>
      <c r="H19" s="106">
        <v>538910.4</v>
      </c>
      <c r="I19" s="106">
        <v>518910.4</v>
      </c>
      <c r="J19" s="106">
        <v>516418.856</v>
      </c>
      <c r="K19" s="102">
        <v>99.5</v>
      </c>
      <c r="L19" s="106">
        <v>603799.7</v>
      </c>
      <c r="M19" s="106">
        <f>30000+573799.7</f>
        <v>603799.7</v>
      </c>
      <c r="N19" s="106">
        <v>571290.056</v>
      </c>
      <c r="O19" s="106">
        <v>581940</v>
      </c>
      <c r="P19" s="106">
        <v>581940</v>
      </c>
      <c r="Q19" s="106">
        <v>568624.108</v>
      </c>
      <c r="R19" s="94">
        <f t="shared" si="3"/>
        <v>0.9771181015224938</v>
      </c>
      <c r="S19" s="106">
        <v>780882.5</v>
      </c>
      <c r="T19" s="106">
        <v>777882.5</v>
      </c>
      <c r="U19" s="106">
        <v>777050.3</v>
      </c>
      <c r="V19" s="129">
        <f t="shared" si="5"/>
        <v>0.9989301726160442</v>
      </c>
      <c r="W19" s="67" t="e">
        <f>+#REF!-Q19</f>
        <v>#REF!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23" customFormat="1" ht="51">
      <c r="A20" s="101"/>
      <c r="B20" s="92"/>
      <c r="C20" s="89"/>
      <c r="D20" s="103"/>
      <c r="E20" s="104" t="s">
        <v>145</v>
      </c>
      <c r="F20" s="106">
        <v>30525.6</v>
      </c>
      <c r="G20" s="106">
        <v>24477.976</v>
      </c>
      <c r="H20" s="106">
        <v>29391.8</v>
      </c>
      <c r="I20" s="106">
        <f>+H20</f>
        <v>29391.8</v>
      </c>
      <c r="J20" s="106">
        <v>22358.88</v>
      </c>
      <c r="K20" s="102">
        <v>76.1</v>
      </c>
      <c r="L20" s="106">
        <v>150400.8</v>
      </c>
      <c r="M20" s="106">
        <f>100000+50400.8</f>
        <v>150400.8</v>
      </c>
      <c r="N20" s="106">
        <v>49271.264</v>
      </c>
      <c r="O20" s="106">
        <v>294181.5</v>
      </c>
      <c r="P20" s="106">
        <v>124181.5</v>
      </c>
      <c r="Q20" s="106">
        <v>119759.898</v>
      </c>
      <c r="R20" s="94">
        <f t="shared" si="3"/>
        <v>0.9643940361487017</v>
      </c>
      <c r="S20" s="106">
        <v>152400</v>
      </c>
      <c r="T20" s="106">
        <v>133400</v>
      </c>
      <c r="U20" s="106">
        <v>132642.7</v>
      </c>
      <c r="V20" s="129">
        <f t="shared" si="5"/>
        <v>0.9943230884557722</v>
      </c>
      <c r="W20" s="67" t="e">
        <f>+#REF!-Q20</f>
        <v>#REF!</v>
      </c>
      <c r="X20" s="22">
        <f>13.9/119.8</f>
        <v>0.11602671118530886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23" s="12" customFormat="1" ht="51">
      <c r="A21" s="101"/>
      <c r="B21" s="140"/>
      <c r="C21" s="101"/>
      <c r="D21" s="107"/>
      <c r="E21" s="108" t="s">
        <v>146</v>
      </c>
      <c r="F21" s="105">
        <v>105487.8</v>
      </c>
      <c r="G21" s="105">
        <v>105487.684</v>
      </c>
      <c r="H21" s="105">
        <v>107995.5</v>
      </c>
      <c r="I21" s="106">
        <v>109329.6</v>
      </c>
      <c r="J21" s="105">
        <v>108353.692</v>
      </c>
      <c r="K21" s="102">
        <v>99.1</v>
      </c>
      <c r="L21" s="105">
        <v>112211.5</v>
      </c>
      <c r="M21" s="106">
        <v>112211.5</v>
      </c>
      <c r="N21" s="106">
        <v>112211.5</v>
      </c>
      <c r="O21" s="106">
        <v>113152.4</v>
      </c>
      <c r="P21" s="106">
        <v>113152.4</v>
      </c>
      <c r="Q21" s="106">
        <v>112963.64</v>
      </c>
      <c r="R21" s="94">
        <f t="shared" si="3"/>
        <v>0.9983318073677625</v>
      </c>
      <c r="S21" s="148">
        <v>118881.7</v>
      </c>
      <c r="T21" s="106">
        <v>120081.7</v>
      </c>
      <c r="U21" s="106">
        <v>114545.6</v>
      </c>
      <c r="V21" s="129">
        <f t="shared" si="5"/>
        <v>0.9538972216415991</v>
      </c>
      <c r="W21" s="67" t="e">
        <f>+#REF!-Q21</f>
        <v>#REF!</v>
      </c>
    </row>
    <row r="22" spans="1:108" s="23" customFormat="1" ht="16.5" customHeight="1">
      <c r="A22" s="101"/>
      <c r="B22" s="92"/>
      <c r="C22" s="89"/>
      <c r="D22" s="103"/>
      <c r="E22" s="104" t="s">
        <v>147</v>
      </c>
      <c r="F22" s="106">
        <v>7944156.8</v>
      </c>
      <c r="G22" s="106">
        <v>7929290.684</v>
      </c>
      <c r="H22" s="106">
        <v>9327875.3</v>
      </c>
      <c r="I22" s="106">
        <v>9082475.3</v>
      </c>
      <c r="J22" s="106">
        <v>9059670.542</v>
      </c>
      <c r="K22" s="102">
        <v>99.7</v>
      </c>
      <c r="L22" s="106">
        <v>11000000</v>
      </c>
      <c r="M22" s="106">
        <f>70000+10230000</f>
        <v>10300000</v>
      </c>
      <c r="N22" s="106">
        <v>10210152.995</v>
      </c>
      <c r="O22" s="106">
        <v>10845622.8</v>
      </c>
      <c r="P22" s="106">
        <v>10155022.8</v>
      </c>
      <c r="Q22" s="106">
        <v>10119080.351</v>
      </c>
      <c r="R22" s="94">
        <f t="shared" si="3"/>
        <v>0.996460623505444</v>
      </c>
      <c r="S22" s="106">
        <v>10377000</v>
      </c>
      <c r="T22" s="106">
        <v>10104152.2</v>
      </c>
      <c r="U22" s="106">
        <v>10103721.6</v>
      </c>
      <c r="V22" s="129">
        <f t="shared" si="5"/>
        <v>0.99995738385651</v>
      </c>
      <c r="W22" s="67" t="e">
        <f>+#REF!-Q22</f>
        <v>#REF!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22" s="12" customFormat="1" ht="30.75" customHeight="1">
      <c r="A23" s="101"/>
      <c r="B23" s="140"/>
      <c r="C23" s="101"/>
      <c r="D23" s="107"/>
      <c r="E23" s="110" t="s">
        <v>73</v>
      </c>
      <c r="F23" s="105">
        <f>+F24</f>
        <v>0</v>
      </c>
      <c r="G23" s="105">
        <f>+G24</f>
        <v>0</v>
      </c>
      <c r="H23" s="105">
        <f>+H24</f>
        <v>0</v>
      </c>
      <c r="I23" s="106">
        <f>+H23</f>
        <v>0</v>
      </c>
      <c r="J23" s="105">
        <v>0</v>
      </c>
      <c r="K23" s="102"/>
      <c r="L23" s="105">
        <v>0</v>
      </c>
      <c r="M23" s="106">
        <v>0</v>
      </c>
      <c r="N23" s="106">
        <v>0</v>
      </c>
      <c r="O23" s="106"/>
      <c r="P23" s="106"/>
      <c r="Q23" s="106">
        <v>0</v>
      </c>
      <c r="R23" s="106"/>
      <c r="S23" s="106">
        <f>+S24</f>
        <v>1800000</v>
      </c>
      <c r="T23" s="106">
        <f>+T24</f>
        <v>1388000</v>
      </c>
      <c r="U23" s="106">
        <f>+U24</f>
        <v>1378578.5</v>
      </c>
      <c r="V23" s="129">
        <f t="shared" si="5"/>
        <v>0.9932121757925072</v>
      </c>
    </row>
    <row r="24" spans="1:22" s="12" customFormat="1" ht="28.5" customHeight="1">
      <c r="A24" s="101"/>
      <c r="B24" s="140"/>
      <c r="C24" s="101"/>
      <c r="D24" s="107"/>
      <c r="E24" s="110" t="s">
        <v>74</v>
      </c>
      <c r="F24" s="111">
        <v>0</v>
      </c>
      <c r="G24" s="111">
        <v>0</v>
      </c>
      <c r="H24" s="111">
        <v>0</v>
      </c>
      <c r="I24" s="106">
        <f>+H24</f>
        <v>0</v>
      </c>
      <c r="J24" s="105">
        <v>0</v>
      </c>
      <c r="K24" s="102"/>
      <c r="L24" s="105">
        <v>0</v>
      </c>
      <c r="M24" s="106">
        <v>0</v>
      </c>
      <c r="N24" s="106">
        <v>0</v>
      </c>
      <c r="O24" s="106"/>
      <c r="P24" s="106"/>
      <c r="Q24" s="106">
        <v>0</v>
      </c>
      <c r="R24" s="106"/>
      <c r="S24" s="106">
        <v>1800000</v>
      </c>
      <c r="T24" s="149">
        <v>1388000</v>
      </c>
      <c r="U24" s="149">
        <v>1378578.5</v>
      </c>
      <c r="V24" s="129">
        <f t="shared" si="5"/>
        <v>0.9932121757925072</v>
      </c>
    </row>
    <row r="25" spans="1:22" s="47" customFormat="1" ht="18" customHeight="1">
      <c r="A25" s="95"/>
      <c r="B25" s="98" t="s">
        <v>4</v>
      </c>
      <c r="C25" s="96"/>
      <c r="D25" s="109"/>
      <c r="E25" s="97" t="s">
        <v>20</v>
      </c>
      <c r="F25" s="98">
        <f>F26</f>
        <v>232234</v>
      </c>
      <c r="G25" s="98">
        <f aca="true" t="shared" si="8" ref="G25:Q25">G26</f>
        <v>225200</v>
      </c>
      <c r="H25" s="98">
        <f t="shared" si="8"/>
        <v>254000</v>
      </c>
      <c r="I25" s="98">
        <f t="shared" si="8"/>
        <v>234000</v>
      </c>
      <c r="J25" s="98">
        <f t="shared" si="8"/>
        <v>231600</v>
      </c>
      <c r="K25" s="98">
        <v>99</v>
      </c>
      <c r="L25" s="98">
        <f t="shared" si="8"/>
        <v>254000</v>
      </c>
      <c r="M25" s="98">
        <f t="shared" si="8"/>
        <v>254000</v>
      </c>
      <c r="N25" s="98">
        <f t="shared" si="8"/>
        <v>217600</v>
      </c>
      <c r="O25" s="98">
        <f t="shared" si="8"/>
        <v>240000</v>
      </c>
      <c r="P25" s="98">
        <f t="shared" si="8"/>
        <v>200000</v>
      </c>
      <c r="Q25" s="98">
        <f t="shared" si="8"/>
        <v>191200</v>
      </c>
      <c r="R25" s="100">
        <f>+Q25/P25</f>
        <v>0.956</v>
      </c>
      <c r="S25" s="98">
        <f>+S26</f>
        <v>240000</v>
      </c>
      <c r="T25" s="98">
        <f>+T26</f>
        <v>189000</v>
      </c>
      <c r="U25" s="98">
        <f>+U26</f>
        <v>188800</v>
      </c>
      <c r="V25" s="129">
        <f t="shared" si="5"/>
        <v>0.9989417989417989</v>
      </c>
    </row>
    <row r="26" spans="1:108" s="21" customFormat="1" ht="14.25" customHeight="1">
      <c r="A26" s="101"/>
      <c r="B26" s="92"/>
      <c r="C26" s="89" t="s">
        <v>0</v>
      </c>
      <c r="D26" s="90"/>
      <c r="E26" s="91" t="s">
        <v>20</v>
      </c>
      <c r="F26" s="92">
        <f>+F27+F28</f>
        <v>232234</v>
      </c>
      <c r="G26" s="92">
        <f aca="true" t="shared" si="9" ref="G26:O26">+G27+G28</f>
        <v>225200</v>
      </c>
      <c r="H26" s="92">
        <f t="shared" si="9"/>
        <v>254000</v>
      </c>
      <c r="I26" s="92">
        <f t="shared" si="9"/>
        <v>234000</v>
      </c>
      <c r="J26" s="92">
        <f t="shared" si="9"/>
        <v>231600</v>
      </c>
      <c r="K26" s="92"/>
      <c r="L26" s="92">
        <f t="shared" si="9"/>
        <v>254000</v>
      </c>
      <c r="M26" s="92">
        <f t="shared" si="9"/>
        <v>254000</v>
      </c>
      <c r="N26" s="92">
        <f t="shared" si="9"/>
        <v>217600</v>
      </c>
      <c r="O26" s="92">
        <f t="shared" si="9"/>
        <v>240000</v>
      </c>
      <c r="P26" s="92">
        <f>+P27+P28</f>
        <v>200000</v>
      </c>
      <c r="Q26" s="92">
        <f>+Q27+Q28</f>
        <v>191200</v>
      </c>
      <c r="R26" s="94">
        <f>+Q26/P26</f>
        <v>0.956</v>
      </c>
      <c r="S26" s="92">
        <f>+S27+S28</f>
        <v>240000</v>
      </c>
      <c r="T26" s="92">
        <f>+T27+T28</f>
        <v>189000</v>
      </c>
      <c r="U26" s="92">
        <f>+U27+U28</f>
        <v>188800</v>
      </c>
      <c r="V26" s="129">
        <f t="shared" si="5"/>
        <v>0.9989417989417989</v>
      </c>
      <c r="W26" s="67" t="e">
        <f>+#REF!-Q26</f>
        <v>#REF!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</row>
    <row r="27" spans="1:108" s="23" customFormat="1" ht="28.5" customHeight="1">
      <c r="A27" s="101"/>
      <c r="B27" s="92"/>
      <c r="C27" s="89"/>
      <c r="D27" s="103"/>
      <c r="E27" s="112" t="s">
        <v>148</v>
      </c>
      <c r="F27" s="106">
        <v>232000</v>
      </c>
      <c r="G27" s="106">
        <v>225200</v>
      </c>
      <c r="H27" s="106">
        <v>254000</v>
      </c>
      <c r="I27" s="106">
        <v>234000</v>
      </c>
      <c r="J27" s="106">
        <v>231600</v>
      </c>
      <c r="K27" s="102"/>
      <c r="L27" s="106">
        <v>254000</v>
      </c>
      <c r="M27" s="106">
        <f>30000+224000</f>
        <v>254000</v>
      </c>
      <c r="N27" s="106">
        <v>217600</v>
      </c>
      <c r="O27" s="106">
        <v>240000</v>
      </c>
      <c r="P27" s="106">
        <v>200000</v>
      </c>
      <c r="Q27" s="106">
        <v>191200</v>
      </c>
      <c r="R27" s="94">
        <f>+Q27/P27</f>
        <v>0.956</v>
      </c>
      <c r="S27" s="106">
        <v>240000</v>
      </c>
      <c r="T27" s="106">
        <v>189000</v>
      </c>
      <c r="U27" s="106">
        <v>188800</v>
      </c>
      <c r="V27" s="129">
        <f>+U27/T27</f>
        <v>0.9989417989417989</v>
      </c>
      <c r="W27" s="67" t="e">
        <f>+#REF!-Q27</f>
        <v>#REF!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spans="1:108" s="23" customFormat="1" ht="48.75" customHeight="1" hidden="1">
      <c r="A28" s="101"/>
      <c r="B28" s="92"/>
      <c r="C28" s="89"/>
      <c r="D28" s="103"/>
      <c r="E28" s="113" t="s">
        <v>57</v>
      </c>
      <c r="F28" s="106">
        <v>234</v>
      </c>
      <c r="G28" s="106">
        <v>0</v>
      </c>
      <c r="H28" s="106"/>
      <c r="I28" s="106"/>
      <c r="J28" s="106"/>
      <c r="K28" s="102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67" t="e">
        <f>+#REF!-Q28</f>
        <v>#REF!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23" s="45" customFormat="1" ht="21.75" customHeight="1">
      <c r="A29" s="95"/>
      <c r="B29" s="98" t="s">
        <v>7</v>
      </c>
      <c r="C29" s="95"/>
      <c r="D29" s="96"/>
      <c r="E29" s="137" t="s">
        <v>11</v>
      </c>
      <c r="F29" s="98">
        <f>F30</f>
        <v>4601291</v>
      </c>
      <c r="G29" s="98">
        <f>G30</f>
        <v>4531236.899</v>
      </c>
      <c r="H29" s="98">
        <f>H30</f>
        <v>4993767.6</v>
      </c>
      <c r="I29" s="98">
        <f>I30</f>
        <v>4742795.199999999</v>
      </c>
      <c r="J29" s="98">
        <f>J30</f>
        <v>4682657.4399999995</v>
      </c>
      <c r="K29" s="99">
        <v>98.7</v>
      </c>
      <c r="L29" s="98">
        <f aca="true" t="shared" si="10" ref="L29:U29">L30</f>
        <v>4907687.2</v>
      </c>
      <c r="M29" s="98">
        <f t="shared" si="10"/>
        <v>4852687.2</v>
      </c>
      <c r="N29" s="98">
        <f t="shared" si="10"/>
        <v>4702150.695</v>
      </c>
      <c r="O29" s="98">
        <f t="shared" si="10"/>
        <v>4867021.9</v>
      </c>
      <c r="P29" s="98">
        <f t="shared" si="10"/>
        <v>5075521.9</v>
      </c>
      <c r="Q29" s="98">
        <f t="shared" si="10"/>
        <v>4376888.077</v>
      </c>
      <c r="R29" s="100">
        <f>+Q29/P29</f>
        <v>0.8623523182906568</v>
      </c>
      <c r="S29" s="98">
        <f t="shared" si="10"/>
        <v>5245635.1</v>
      </c>
      <c r="T29" s="98">
        <f t="shared" si="10"/>
        <v>4845635.1</v>
      </c>
      <c r="U29" s="98">
        <f t="shared" si="10"/>
        <v>4816320.199999999</v>
      </c>
      <c r="V29" s="100">
        <f>+U29/T29</f>
        <v>0.9939502460678477</v>
      </c>
      <c r="W29" s="67" t="e">
        <f>+#REF!-Q29</f>
        <v>#REF!</v>
      </c>
    </row>
    <row r="30" spans="1:108" s="21" customFormat="1" ht="31.5" customHeight="1">
      <c r="A30" s="101"/>
      <c r="B30" s="92"/>
      <c r="C30" s="89" t="s">
        <v>0</v>
      </c>
      <c r="D30" s="90"/>
      <c r="E30" s="91" t="s">
        <v>11</v>
      </c>
      <c r="F30" s="92">
        <f>F31+F32+F33+F34+F35+F36+F37+F38+F39+F40+F41+F42+F43+F44+F46+F48</f>
        <v>4601291</v>
      </c>
      <c r="G30" s="92">
        <f>G31+G32+G33+G34+G35+G36+G37+G38+G39+G40+G41+G42+G43+G44+G46+G48</f>
        <v>4531236.899</v>
      </c>
      <c r="H30" s="92">
        <f>H31+H32+H33+H34+H35+H36+H37+H38+H39+H40+H41+H42+H43+H44+H46+H48</f>
        <v>4993767.6</v>
      </c>
      <c r="I30" s="92">
        <f>I31+I32+I33+I34+I35+I36+I37+I38+I39+I40+I41+I42+I43+I44+I46+I48</f>
        <v>4742795.199999999</v>
      </c>
      <c r="J30" s="92">
        <f>J31+J32+J33+J34+J35+J36+J37+J38+J39+J40+J41+J42+J43+J44+J46+J48</f>
        <v>4682657.4399999995</v>
      </c>
      <c r="K30" s="102">
        <v>98.7</v>
      </c>
      <c r="L30" s="92">
        <f aca="true" t="shared" si="11" ref="L30:Q30">L31+L32+L33+L34+L35+L36+L37+L38+L39+L40+L41+L42+L43+L44+L46+L48</f>
        <v>4907687.2</v>
      </c>
      <c r="M30" s="92">
        <f t="shared" si="11"/>
        <v>4852687.2</v>
      </c>
      <c r="N30" s="92">
        <f t="shared" si="11"/>
        <v>4702150.695</v>
      </c>
      <c r="O30" s="92">
        <f t="shared" si="11"/>
        <v>4867021.9</v>
      </c>
      <c r="P30" s="92">
        <f t="shared" si="11"/>
        <v>5075521.9</v>
      </c>
      <c r="Q30" s="92">
        <f t="shared" si="11"/>
        <v>4376888.077</v>
      </c>
      <c r="R30" s="94">
        <f aca="true" t="shared" si="12" ref="R30:R74">+Q30/P30</f>
        <v>0.8623523182906568</v>
      </c>
      <c r="S30" s="92">
        <f>S31+S32+S33+S34+S35+S36+S37+S38+S39+S40+S41+S42+S43+S44+S46+S48</f>
        <v>5245635.1</v>
      </c>
      <c r="T30" s="92">
        <f>T31+T32+T33+T34+T35+T36+T37+T38+T39+T40+T41+T42+T43+T44+T46+T48</f>
        <v>4845635.1</v>
      </c>
      <c r="U30" s="92">
        <f>U31+U32+U33+U34+U35+U36+U37+U38+U39+U40+U41+U42+U43+U44+U46+U48</f>
        <v>4816320.199999999</v>
      </c>
      <c r="V30" s="129">
        <f aca="true" t="shared" si="13" ref="V30:V47">+U30/T30</f>
        <v>0.9939502460678477</v>
      </c>
      <c r="W30" s="67" t="e">
        <f>+#REF!-Q30</f>
        <v>#REF!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</row>
    <row r="31" spans="1:108" s="23" customFormat="1" ht="89.25">
      <c r="A31" s="101"/>
      <c r="B31" s="92"/>
      <c r="C31" s="89"/>
      <c r="D31" s="103"/>
      <c r="E31" s="104" t="s">
        <v>150</v>
      </c>
      <c r="F31" s="106">
        <v>18655</v>
      </c>
      <c r="G31" s="106">
        <v>8822</v>
      </c>
      <c r="H31" s="106">
        <v>15288</v>
      </c>
      <c r="I31" s="106">
        <f>+H31</f>
        <v>15288</v>
      </c>
      <c r="J31" s="106">
        <v>11739</v>
      </c>
      <c r="K31" s="102">
        <v>76.8</v>
      </c>
      <c r="L31" s="106">
        <v>15288</v>
      </c>
      <c r="M31" s="106">
        <v>24288</v>
      </c>
      <c r="N31" s="106">
        <v>21487</v>
      </c>
      <c r="O31" s="106">
        <v>19400</v>
      </c>
      <c r="P31" s="106">
        <v>89400</v>
      </c>
      <c r="Q31" s="106">
        <v>68064</v>
      </c>
      <c r="R31" s="94">
        <f t="shared" si="12"/>
        <v>0.7613422818791946</v>
      </c>
      <c r="S31" s="106">
        <v>40000</v>
      </c>
      <c r="T31" s="106">
        <v>16000</v>
      </c>
      <c r="U31" s="106">
        <v>15400</v>
      </c>
      <c r="V31" s="129">
        <f t="shared" si="13"/>
        <v>0.9625</v>
      </c>
      <c r="W31" s="67" t="e">
        <f>+#REF!-Q31</f>
        <v>#REF!</v>
      </c>
      <c r="X31" s="22" t="e">
        <f>+Q31/#REF!</f>
        <v>#REF!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</row>
    <row r="32" spans="1:108" s="23" customFormat="1" ht="15.75" customHeight="1">
      <c r="A32" s="101"/>
      <c r="B32" s="92"/>
      <c r="C32" s="89"/>
      <c r="D32" s="103"/>
      <c r="E32" s="104" t="s">
        <v>160</v>
      </c>
      <c r="F32" s="106">
        <v>2641920</v>
      </c>
      <c r="G32" s="106">
        <v>2634247.6</v>
      </c>
      <c r="H32" s="106">
        <v>2748600</v>
      </c>
      <c r="I32" s="106">
        <v>2617600</v>
      </c>
      <c r="J32" s="106">
        <v>2610204.4</v>
      </c>
      <c r="K32" s="102">
        <v>99.7</v>
      </c>
      <c r="L32" s="106">
        <v>2720700</v>
      </c>
      <c r="M32" s="106">
        <f>60000+2660700</f>
        <v>2720700</v>
      </c>
      <c r="N32" s="106">
        <v>2654175.6</v>
      </c>
      <c r="O32" s="106">
        <v>2695452</v>
      </c>
      <c r="P32" s="106">
        <v>2740452</v>
      </c>
      <c r="Q32" s="106">
        <v>2724955.1</v>
      </c>
      <c r="R32" s="94">
        <f t="shared" si="12"/>
        <v>0.9943451299274718</v>
      </c>
      <c r="S32" s="106">
        <v>2784540</v>
      </c>
      <c r="T32" s="106">
        <v>2740540</v>
      </c>
      <c r="U32" s="106">
        <v>2739629.3</v>
      </c>
      <c r="V32" s="129">
        <f t="shared" si="13"/>
        <v>0.9996676932283418</v>
      </c>
      <c r="W32" s="67" t="e">
        <f>+#REF!-Q32</f>
        <v>#REF!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</row>
    <row r="33" spans="1:23" s="12" customFormat="1" ht="14.25" hidden="1">
      <c r="A33" s="101"/>
      <c r="B33" s="140"/>
      <c r="C33" s="101"/>
      <c r="D33" s="107"/>
      <c r="E33" s="108" t="s">
        <v>14</v>
      </c>
      <c r="F33" s="105">
        <v>14558.1</v>
      </c>
      <c r="G33" s="105">
        <v>12437.763</v>
      </c>
      <c r="H33" s="105">
        <v>15579</v>
      </c>
      <c r="I33" s="106">
        <v>16061</v>
      </c>
      <c r="J33" s="105">
        <v>12107.872</v>
      </c>
      <c r="K33" s="102">
        <v>75.4</v>
      </c>
      <c r="L33" s="105">
        <v>14763</v>
      </c>
      <c r="M33" s="106">
        <v>14763</v>
      </c>
      <c r="N33" s="106">
        <v>9728.52</v>
      </c>
      <c r="O33" s="106">
        <v>15067.4</v>
      </c>
      <c r="P33" s="106">
        <v>14467.4</v>
      </c>
      <c r="Q33" s="106">
        <v>9815.728</v>
      </c>
      <c r="R33" s="94">
        <f t="shared" si="12"/>
        <v>0.6784721511812765</v>
      </c>
      <c r="S33" s="106"/>
      <c r="T33" s="106"/>
      <c r="U33" s="106"/>
      <c r="V33" s="129"/>
      <c r="W33" s="67" t="e">
        <f>+#REF!-Q33</f>
        <v>#REF!</v>
      </c>
    </row>
    <row r="34" spans="1:108" s="23" customFormat="1" ht="25.5">
      <c r="A34" s="101"/>
      <c r="B34" s="92"/>
      <c r="C34" s="89"/>
      <c r="D34" s="103"/>
      <c r="E34" s="104" t="s">
        <v>159</v>
      </c>
      <c r="F34" s="106">
        <v>0</v>
      </c>
      <c r="G34" s="106">
        <v>0</v>
      </c>
      <c r="H34" s="106">
        <v>32500</v>
      </c>
      <c r="I34" s="106">
        <v>7500</v>
      </c>
      <c r="J34" s="106">
        <v>6398.928</v>
      </c>
      <c r="K34" s="102">
        <v>85.3</v>
      </c>
      <c r="L34" s="106">
        <v>27500</v>
      </c>
      <c r="M34" s="106">
        <v>7500</v>
      </c>
      <c r="N34" s="106">
        <v>4230.34</v>
      </c>
      <c r="O34" s="106">
        <v>27500</v>
      </c>
      <c r="P34" s="106">
        <v>7500</v>
      </c>
      <c r="Q34" s="106">
        <v>0</v>
      </c>
      <c r="R34" s="94">
        <f t="shared" si="12"/>
        <v>0</v>
      </c>
      <c r="S34" s="106">
        <v>45000</v>
      </c>
      <c r="T34" s="106">
        <v>8000</v>
      </c>
      <c r="U34" s="106">
        <v>3914.4</v>
      </c>
      <c r="V34" s="129">
        <f t="shared" si="13"/>
        <v>0.4893</v>
      </c>
      <c r="W34" s="67" t="e">
        <f>+#REF!-Q34</f>
        <v>#REF!</v>
      </c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</row>
    <row r="35" spans="1:108" s="23" customFormat="1" ht="42" customHeight="1">
      <c r="A35" s="101"/>
      <c r="B35" s="92"/>
      <c r="C35" s="89"/>
      <c r="D35" s="103"/>
      <c r="E35" s="104" t="s">
        <v>158</v>
      </c>
      <c r="F35" s="106">
        <v>107832.5</v>
      </c>
      <c r="G35" s="106">
        <v>90226.5</v>
      </c>
      <c r="H35" s="106">
        <v>80000</v>
      </c>
      <c r="I35" s="106">
        <f>+H35</f>
        <v>80000</v>
      </c>
      <c r="J35" s="114">
        <v>79346.25</v>
      </c>
      <c r="K35" s="102">
        <v>99.2</v>
      </c>
      <c r="L35" s="114">
        <v>82000</v>
      </c>
      <c r="M35" s="106">
        <v>82000</v>
      </c>
      <c r="N35" s="106">
        <v>78238.75</v>
      </c>
      <c r="O35" s="106">
        <v>82000</v>
      </c>
      <c r="P35" s="106">
        <v>82000</v>
      </c>
      <c r="Q35" s="106">
        <v>66508.21</v>
      </c>
      <c r="R35" s="94">
        <f t="shared" si="12"/>
        <v>0.8110757317073172</v>
      </c>
      <c r="S35" s="106">
        <v>90000</v>
      </c>
      <c r="T35" s="106">
        <v>92000</v>
      </c>
      <c r="U35" s="106">
        <v>91161.4</v>
      </c>
      <c r="V35" s="150">
        <f t="shared" si="13"/>
        <v>0.9908847826086956</v>
      </c>
      <c r="W35" s="67" t="e">
        <f>+#REF!-Q35</f>
        <v>#REF!</v>
      </c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</row>
    <row r="36" spans="1:108" s="23" customFormat="1" ht="14.25">
      <c r="A36" s="101"/>
      <c r="B36" s="92"/>
      <c r="C36" s="89"/>
      <c r="D36" s="103"/>
      <c r="E36" s="104" t="s">
        <v>157</v>
      </c>
      <c r="F36" s="106">
        <v>1061000</v>
      </c>
      <c r="G36" s="106">
        <v>1058400</v>
      </c>
      <c r="H36" s="106">
        <v>1278500</v>
      </c>
      <c r="I36" s="106">
        <v>1098500</v>
      </c>
      <c r="J36" s="106">
        <v>1092300</v>
      </c>
      <c r="K36" s="102">
        <v>99.4</v>
      </c>
      <c r="L36" s="106">
        <v>1200000</v>
      </c>
      <c r="M36" s="106">
        <v>1200000</v>
      </c>
      <c r="N36" s="106">
        <v>1172500</v>
      </c>
      <c r="O36" s="106">
        <v>1195000</v>
      </c>
      <c r="P36" s="106">
        <v>1295100</v>
      </c>
      <c r="Q36" s="106">
        <v>759600</v>
      </c>
      <c r="R36" s="94">
        <f t="shared" si="12"/>
        <v>0.5865184155663655</v>
      </c>
      <c r="S36" s="106">
        <v>1395000</v>
      </c>
      <c r="T36" s="106">
        <v>1259000</v>
      </c>
      <c r="U36" s="106">
        <v>1258700</v>
      </c>
      <c r="V36" s="129">
        <f t="shared" si="13"/>
        <v>0.9997617156473392</v>
      </c>
      <c r="W36" s="135" t="e">
        <f>+#REF!-Q36</f>
        <v>#REF!</v>
      </c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</row>
    <row r="37" spans="1:108" s="23" customFormat="1" ht="102">
      <c r="A37" s="101"/>
      <c r="B37" s="92"/>
      <c r="C37" s="89"/>
      <c r="D37" s="103"/>
      <c r="E37" s="104" t="s">
        <v>156</v>
      </c>
      <c r="F37" s="106">
        <v>59500</v>
      </c>
      <c r="G37" s="106">
        <v>58800</v>
      </c>
      <c r="H37" s="106">
        <v>59500</v>
      </c>
      <c r="I37" s="106">
        <f>+H37</f>
        <v>59500</v>
      </c>
      <c r="J37" s="106">
        <v>58300</v>
      </c>
      <c r="K37" s="102">
        <v>98</v>
      </c>
      <c r="L37" s="106">
        <v>59500</v>
      </c>
      <c r="M37" s="106">
        <v>65500</v>
      </c>
      <c r="N37" s="106">
        <v>65500</v>
      </c>
      <c r="O37" s="106">
        <v>59500</v>
      </c>
      <c r="P37" s="106">
        <v>122500</v>
      </c>
      <c r="Q37" s="106">
        <v>112000</v>
      </c>
      <c r="R37" s="94">
        <f t="shared" si="12"/>
        <v>0.9142857142857143</v>
      </c>
      <c r="S37" s="106">
        <v>79800</v>
      </c>
      <c r="T37" s="106">
        <v>71800</v>
      </c>
      <c r="U37" s="106">
        <v>71400</v>
      </c>
      <c r="V37" s="129">
        <f t="shared" si="13"/>
        <v>0.9944289693593314</v>
      </c>
      <c r="W37" s="67" t="e">
        <f>+#REF!-Q37</f>
        <v>#REF!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</row>
    <row r="38" spans="1:23" s="12" customFormat="1" ht="51">
      <c r="A38" s="101"/>
      <c r="B38" s="140"/>
      <c r="C38" s="101"/>
      <c r="D38" s="107"/>
      <c r="E38" s="108" t="s">
        <v>155</v>
      </c>
      <c r="F38" s="105">
        <v>51044.3</v>
      </c>
      <c r="G38" s="105">
        <v>43749.737</v>
      </c>
      <c r="H38" s="105">
        <v>53668.3</v>
      </c>
      <c r="I38" s="106">
        <v>56772.8</v>
      </c>
      <c r="J38" s="105">
        <v>46058.517</v>
      </c>
      <c r="K38" s="102">
        <v>81.1</v>
      </c>
      <c r="L38" s="105">
        <v>60872.6</v>
      </c>
      <c r="M38" s="106">
        <v>60872.6</v>
      </c>
      <c r="N38" s="106">
        <v>51255.774</v>
      </c>
      <c r="O38" s="106">
        <v>62207.1</v>
      </c>
      <c r="P38" s="106">
        <v>62207.1</v>
      </c>
      <c r="Q38" s="106">
        <v>51600.087</v>
      </c>
      <c r="R38" s="94">
        <f t="shared" si="12"/>
        <v>0.8294887078806117</v>
      </c>
      <c r="S38" s="106">
        <v>56602.6</v>
      </c>
      <c r="T38" s="106">
        <v>56602.6</v>
      </c>
      <c r="U38" s="106">
        <v>50657</v>
      </c>
      <c r="V38" s="129">
        <f t="shared" si="13"/>
        <v>0.8949588888142948</v>
      </c>
      <c r="W38" s="67" t="e">
        <f>+#REF!-Q38</f>
        <v>#REF!</v>
      </c>
    </row>
    <row r="39" spans="1:23" s="12" customFormat="1" ht="51">
      <c r="A39" s="101"/>
      <c r="B39" s="140"/>
      <c r="C39" s="101"/>
      <c r="D39" s="107"/>
      <c r="E39" s="108" t="s">
        <v>154</v>
      </c>
      <c r="F39" s="105">
        <v>42545.1</v>
      </c>
      <c r="G39" s="105">
        <v>32910.299</v>
      </c>
      <c r="H39" s="105">
        <v>44443.3</v>
      </c>
      <c r="I39" s="106">
        <v>44884.4</v>
      </c>
      <c r="J39" s="105">
        <v>35828.473</v>
      </c>
      <c r="K39" s="102">
        <v>79.8</v>
      </c>
      <c r="L39" s="105">
        <v>50749.6</v>
      </c>
      <c r="M39" s="106">
        <v>50749.6</v>
      </c>
      <c r="N39" s="106">
        <v>38915.711</v>
      </c>
      <c r="O39" s="106">
        <v>52183.4</v>
      </c>
      <c r="P39" s="106">
        <v>52183.4</v>
      </c>
      <c r="Q39" s="106">
        <v>40175.952</v>
      </c>
      <c r="R39" s="94">
        <f t="shared" si="12"/>
        <v>0.7698990866827381</v>
      </c>
      <c r="S39" s="106">
        <v>52130.5</v>
      </c>
      <c r="T39" s="106">
        <v>52130.5</v>
      </c>
      <c r="U39" s="106">
        <v>43163.1</v>
      </c>
      <c r="V39" s="129">
        <f t="shared" si="13"/>
        <v>0.8279816997726859</v>
      </c>
      <c r="W39" s="67" t="e">
        <f>+#REF!-Q39</f>
        <v>#REF!</v>
      </c>
    </row>
    <row r="40" spans="1:108" s="23" customFormat="1" ht="51">
      <c r="A40" s="101"/>
      <c r="B40" s="92"/>
      <c r="C40" s="89"/>
      <c r="D40" s="103"/>
      <c r="E40" s="104" t="s">
        <v>153</v>
      </c>
      <c r="F40" s="106">
        <v>1562</v>
      </c>
      <c r="G40" s="106">
        <v>1153</v>
      </c>
      <c r="H40" s="106">
        <v>1308</v>
      </c>
      <c r="I40" s="106">
        <f>+H40</f>
        <v>1308</v>
      </c>
      <c r="J40" s="106">
        <v>1244</v>
      </c>
      <c r="K40" s="102">
        <v>95.1</v>
      </c>
      <c r="L40" s="106">
        <v>1540</v>
      </c>
      <c r="M40" s="106">
        <v>1540</v>
      </c>
      <c r="N40" s="106">
        <v>1285</v>
      </c>
      <c r="O40" s="106">
        <v>1540</v>
      </c>
      <c r="P40" s="106">
        <v>1540</v>
      </c>
      <c r="Q40" s="106">
        <v>1109</v>
      </c>
      <c r="R40" s="94">
        <f t="shared" si="12"/>
        <v>0.7201298701298702</v>
      </c>
      <c r="S40" s="106">
        <v>1540</v>
      </c>
      <c r="T40" s="106">
        <v>1540</v>
      </c>
      <c r="U40" s="106">
        <v>1004</v>
      </c>
      <c r="V40" s="129">
        <f t="shared" si="13"/>
        <v>0.6519480519480519</v>
      </c>
      <c r="W40" s="67" t="e">
        <f>+#REF!-Q40</f>
        <v>#REF!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</row>
    <row r="41" spans="1:23" s="22" customFormat="1" ht="38.25">
      <c r="A41" s="115"/>
      <c r="B41" s="127"/>
      <c r="C41" s="115"/>
      <c r="D41" s="116"/>
      <c r="E41" s="117" t="s">
        <v>152</v>
      </c>
      <c r="F41" s="114">
        <v>7500</v>
      </c>
      <c r="G41" s="114">
        <v>4620</v>
      </c>
      <c r="H41" s="114">
        <v>4500</v>
      </c>
      <c r="I41" s="114">
        <f>+H41</f>
        <v>4500</v>
      </c>
      <c r="J41" s="114">
        <v>4350</v>
      </c>
      <c r="K41" s="102">
        <v>96.7</v>
      </c>
      <c r="L41" s="114">
        <v>4200</v>
      </c>
      <c r="M41" s="114">
        <v>4200</v>
      </c>
      <c r="N41" s="114">
        <v>2670</v>
      </c>
      <c r="O41" s="114">
        <v>3000</v>
      </c>
      <c r="P41" s="114">
        <v>4000</v>
      </c>
      <c r="Q41" s="114">
        <v>3900</v>
      </c>
      <c r="R41" s="94">
        <f t="shared" si="12"/>
        <v>0.975</v>
      </c>
      <c r="S41" s="106">
        <v>4200</v>
      </c>
      <c r="T41" s="114">
        <v>4200</v>
      </c>
      <c r="U41" s="114">
        <v>3600</v>
      </c>
      <c r="V41" s="129">
        <f t="shared" si="13"/>
        <v>0.8571428571428571</v>
      </c>
      <c r="W41" s="67" t="e">
        <f>+#REF!-Q41</f>
        <v>#REF!</v>
      </c>
    </row>
    <row r="42" spans="1:108" s="23" customFormat="1" ht="30" customHeight="1">
      <c r="A42" s="101"/>
      <c r="B42" s="92"/>
      <c r="C42" s="89"/>
      <c r="D42" s="103"/>
      <c r="E42" s="104" t="s">
        <v>151</v>
      </c>
      <c r="F42" s="106">
        <v>235000</v>
      </c>
      <c r="G42" s="106">
        <v>232950</v>
      </c>
      <c r="H42" s="106">
        <v>300000</v>
      </c>
      <c r="I42" s="106">
        <v>381000</v>
      </c>
      <c r="J42" s="106">
        <v>373950</v>
      </c>
      <c r="K42" s="102">
        <v>98.1</v>
      </c>
      <c r="L42" s="106">
        <v>300000</v>
      </c>
      <c r="M42" s="106">
        <v>300000</v>
      </c>
      <c r="N42" s="106">
        <v>294150</v>
      </c>
      <c r="O42" s="106">
        <v>300000</v>
      </c>
      <c r="P42" s="106">
        <v>300000</v>
      </c>
      <c r="Q42" s="106">
        <v>242850</v>
      </c>
      <c r="R42" s="94">
        <f t="shared" si="12"/>
        <v>0.8095</v>
      </c>
      <c r="S42" s="106">
        <v>300000</v>
      </c>
      <c r="T42" s="106">
        <v>223000</v>
      </c>
      <c r="U42" s="106">
        <v>222150</v>
      </c>
      <c r="V42" s="129">
        <f t="shared" si="13"/>
        <v>0.9961883408071749</v>
      </c>
      <c r="W42" s="67" t="e">
        <f>+#REF!-Q42</f>
        <v>#REF!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</row>
    <row r="43" spans="1:108" s="23" customFormat="1" ht="31.5" customHeight="1">
      <c r="A43" s="101"/>
      <c r="B43" s="92"/>
      <c r="C43" s="89"/>
      <c r="D43" s="103"/>
      <c r="E43" s="104" t="s">
        <v>161</v>
      </c>
      <c r="F43" s="106">
        <v>223934</v>
      </c>
      <c r="G43" s="106">
        <v>220327</v>
      </c>
      <c r="H43" s="106">
        <v>221641</v>
      </c>
      <c r="I43" s="106">
        <f aca="true" t="shared" si="14" ref="I43:I48">+H43</f>
        <v>221641</v>
      </c>
      <c r="J43" s="106">
        <v>215560</v>
      </c>
      <c r="K43" s="106">
        <v>97.3</v>
      </c>
      <c r="L43" s="106">
        <v>228934</v>
      </c>
      <c r="M43" s="106">
        <v>228934</v>
      </c>
      <c r="N43" s="106">
        <v>218574</v>
      </c>
      <c r="O43" s="106">
        <v>214892</v>
      </c>
      <c r="P43" s="106">
        <v>214892</v>
      </c>
      <c r="Q43" s="106">
        <v>212990</v>
      </c>
      <c r="R43" s="94">
        <f t="shared" si="12"/>
        <v>0.9911490423096253</v>
      </c>
      <c r="S43" s="106">
        <v>261422</v>
      </c>
      <c r="T43" s="106">
        <v>234422</v>
      </c>
      <c r="U43" s="106">
        <v>234071</v>
      </c>
      <c r="V43" s="129">
        <f t="shared" si="13"/>
        <v>0.9985027002585082</v>
      </c>
      <c r="W43" s="67" t="e">
        <f>+#REF!-Q43</f>
        <v>#REF!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</row>
    <row r="44" spans="1:108" s="23" customFormat="1" ht="38.25">
      <c r="A44" s="118"/>
      <c r="B44" s="127"/>
      <c r="C44" s="115"/>
      <c r="D44" s="116"/>
      <c r="E44" s="117" t="s">
        <v>162</v>
      </c>
      <c r="F44" s="114">
        <f>+F45</f>
        <v>47000</v>
      </c>
      <c r="G44" s="114">
        <f>+G45</f>
        <v>44480</v>
      </c>
      <c r="H44" s="114">
        <f>+H45</f>
        <v>49000</v>
      </c>
      <c r="I44" s="114">
        <f t="shared" si="14"/>
        <v>49000</v>
      </c>
      <c r="J44" s="114">
        <f>+I44</f>
        <v>49000</v>
      </c>
      <c r="K44" s="102">
        <v>100</v>
      </c>
      <c r="L44" s="114">
        <f aca="true" t="shared" si="15" ref="L44:Q44">+L45</f>
        <v>56000</v>
      </c>
      <c r="M44" s="114">
        <f t="shared" si="15"/>
        <v>56000</v>
      </c>
      <c r="N44" s="114">
        <f t="shared" si="15"/>
        <v>54640</v>
      </c>
      <c r="O44" s="114">
        <f t="shared" si="15"/>
        <v>54000</v>
      </c>
      <c r="P44" s="114">
        <f t="shared" si="15"/>
        <v>54000</v>
      </c>
      <c r="Q44" s="114">
        <f t="shared" si="15"/>
        <v>50620</v>
      </c>
      <c r="R44" s="131">
        <f t="shared" si="12"/>
        <v>0.9374074074074074</v>
      </c>
      <c r="S44" s="114">
        <f>+S45</f>
        <v>53000</v>
      </c>
      <c r="T44" s="114">
        <f>+T45</f>
        <v>53000</v>
      </c>
      <c r="U44" s="114">
        <f>+U45</f>
        <v>48120</v>
      </c>
      <c r="V44" s="129">
        <f t="shared" si="13"/>
        <v>0.9079245283018867</v>
      </c>
      <c r="W44" s="67" t="e">
        <f>+#REF!-Q44</f>
        <v>#REF!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</row>
    <row r="45" spans="1:108" s="23" customFormat="1" ht="25.5">
      <c r="A45" s="118"/>
      <c r="B45" s="127"/>
      <c r="C45" s="115"/>
      <c r="D45" s="116"/>
      <c r="E45" s="117" t="s">
        <v>163</v>
      </c>
      <c r="F45" s="114">
        <v>47000</v>
      </c>
      <c r="G45" s="114">
        <v>44480</v>
      </c>
      <c r="H45" s="114">
        <v>49000</v>
      </c>
      <c r="I45" s="114">
        <f t="shared" si="14"/>
        <v>49000</v>
      </c>
      <c r="J45" s="114">
        <v>45680</v>
      </c>
      <c r="K45" s="102">
        <v>93.2</v>
      </c>
      <c r="L45" s="114">
        <v>56000</v>
      </c>
      <c r="M45" s="114">
        <v>56000</v>
      </c>
      <c r="N45" s="114">
        <v>54640</v>
      </c>
      <c r="O45" s="114">
        <v>54000</v>
      </c>
      <c r="P45" s="114">
        <v>54000</v>
      </c>
      <c r="Q45" s="114">
        <v>50620</v>
      </c>
      <c r="R45" s="131">
        <f t="shared" si="12"/>
        <v>0.9374074074074074</v>
      </c>
      <c r="S45" s="114">
        <v>53000</v>
      </c>
      <c r="T45" s="149">
        <v>53000</v>
      </c>
      <c r="U45" s="149">
        <v>48120</v>
      </c>
      <c r="V45" s="129">
        <f t="shared" si="13"/>
        <v>0.9079245283018867</v>
      </c>
      <c r="W45" s="67" t="e">
        <f>+#REF!-Q45</f>
        <v>#REF!</v>
      </c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</row>
    <row r="46" spans="1:23" s="69" customFormat="1" ht="32.25" customHeight="1">
      <c r="A46" s="118"/>
      <c r="B46" s="127"/>
      <c r="C46" s="115"/>
      <c r="D46" s="116"/>
      <c r="E46" s="117" t="s">
        <v>164</v>
      </c>
      <c r="F46" s="114">
        <f>+F47</f>
        <v>50000</v>
      </c>
      <c r="G46" s="114">
        <f>+G47</f>
        <v>50000</v>
      </c>
      <c r="H46" s="114">
        <f>+H47</f>
        <v>50000</v>
      </c>
      <c r="I46" s="114">
        <f t="shared" si="14"/>
        <v>50000</v>
      </c>
      <c r="J46" s="114">
        <f>+I46</f>
        <v>50000</v>
      </c>
      <c r="K46" s="102">
        <v>100</v>
      </c>
      <c r="L46" s="114">
        <f aca="true" t="shared" si="16" ref="L46:Q46">+L47</f>
        <v>50000</v>
      </c>
      <c r="M46" s="114">
        <f t="shared" si="16"/>
        <v>0</v>
      </c>
      <c r="N46" s="114">
        <f t="shared" si="16"/>
        <v>0</v>
      </c>
      <c r="O46" s="114">
        <f t="shared" si="16"/>
        <v>50000</v>
      </c>
      <c r="P46" s="114">
        <f t="shared" si="16"/>
        <v>0</v>
      </c>
      <c r="Q46" s="114">
        <f t="shared" si="16"/>
        <v>0</v>
      </c>
      <c r="R46" s="131">
        <v>0</v>
      </c>
      <c r="S46" s="114">
        <f>+S47</f>
        <v>50000</v>
      </c>
      <c r="T46" s="114">
        <f>+T47</f>
        <v>5000</v>
      </c>
      <c r="U46" s="114">
        <f>+U47</f>
        <v>5000</v>
      </c>
      <c r="V46" s="129">
        <f t="shared" si="13"/>
        <v>1</v>
      </c>
      <c r="W46" s="67" t="e">
        <f>+#REF!-Q46</f>
        <v>#REF!</v>
      </c>
    </row>
    <row r="47" spans="1:23" s="69" customFormat="1" ht="13.5" customHeight="1">
      <c r="A47" s="118"/>
      <c r="B47" s="127"/>
      <c r="C47" s="115"/>
      <c r="D47" s="116"/>
      <c r="E47" s="117" t="s">
        <v>165</v>
      </c>
      <c r="F47" s="114">
        <v>50000</v>
      </c>
      <c r="G47" s="114">
        <v>50000</v>
      </c>
      <c r="H47" s="114">
        <v>50000</v>
      </c>
      <c r="I47" s="114">
        <f t="shared" si="14"/>
        <v>50000</v>
      </c>
      <c r="J47" s="114">
        <v>30000</v>
      </c>
      <c r="K47" s="102">
        <v>60</v>
      </c>
      <c r="L47" s="114">
        <v>50000</v>
      </c>
      <c r="M47" s="114">
        <v>0</v>
      </c>
      <c r="N47" s="114">
        <v>0</v>
      </c>
      <c r="O47" s="114">
        <v>50000</v>
      </c>
      <c r="P47" s="114">
        <v>0</v>
      </c>
      <c r="Q47" s="114">
        <v>0</v>
      </c>
      <c r="R47" s="131">
        <v>0</v>
      </c>
      <c r="S47" s="114">
        <v>50000</v>
      </c>
      <c r="T47" s="149">
        <v>5000</v>
      </c>
      <c r="U47" s="149">
        <v>5000</v>
      </c>
      <c r="V47" s="129">
        <f t="shared" si="13"/>
        <v>1</v>
      </c>
      <c r="W47" s="67" t="e">
        <f>+#REF!-Q47</f>
        <v>#REF!</v>
      </c>
    </row>
    <row r="48" spans="1:108" s="23" customFormat="1" ht="38.25">
      <c r="A48" s="101"/>
      <c r="B48" s="92"/>
      <c r="C48" s="89"/>
      <c r="D48" s="103"/>
      <c r="E48" s="104" t="s">
        <v>149</v>
      </c>
      <c r="F48" s="106">
        <v>39240</v>
      </c>
      <c r="G48" s="106">
        <v>38113</v>
      </c>
      <c r="H48" s="106">
        <v>39240</v>
      </c>
      <c r="I48" s="106">
        <f t="shared" si="14"/>
        <v>39240</v>
      </c>
      <c r="J48" s="106">
        <v>36270</v>
      </c>
      <c r="K48" s="106">
        <v>92.4</v>
      </c>
      <c r="L48" s="106">
        <v>35640</v>
      </c>
      <c r="M48" s="106">
        <v>35640</v>
      </c>
      <c r="N48" s="106">
        <v>34800</v>
      </c>
      <c r="O48" s="106">
        <v>35280</v>
      </c>
      <c r="P48" s="106">
        <v>35280</v>
      </c>
      <c r="Q48" s="106">
        <v>32700</v>
      </c>
      <c r="R48" s="94">
        <f t="shared" si="12"/>
        <v>0.9268707482993197</v>
      </c>
      <c r="S48" s="106">
        <v>32400</v>
      </c>
      <c r="T48" s="106">
        <v>28400</v>
      </c>
      <c r="U48" s="106">
        <v>28350</v>
      </c>
      <c r="V48" s="129">
        <f aca="true" t="shared" si="17" ref="V48:V71">+U48/T48</f>
        <v>0.9982394366197183</v>
      </c>
      <c r="W48" s="67" t="e">
        <f>+#REF!-Q48</f>
        <v>#REF!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</row>
    <row r="49" spans="1:23" s="45" customFormat="1" ht="18" customHeight="1">
      <c r="A49" s="95"/>
      <c r="B49" s="138" t="s">
        <v>8</v>
      </c>
      <c r="C49" s="95"/>
      <c r="D49" s="96"/>
      <c r="E49" s="137" t="s">
        <v>15</v>
      </c>
      <c r="F49" s="98">
        <f>+F50</f>
        <v>128556.1</v>
      </c>
      <c r="G49" s="98">
        <f>+G50</f>
        <v>105691.65</v>
      </c>
      <c r="H49" s="98">
        <f>+H50</f>
        <v>94085.1</v>
      </c>
      <c r="I49" s="98">
        <f>+I50</f>
        <v>50485.1</v>
      </c>
      <c r="J49" s="98">
        <f>+J50</f>
        <v>38161.277</v>
      </c>
      <c r="K49" s="99">
        <v>75.6</v>
      </c>
      <c r="L49" s="98">
        <f aca="true" t="shared" si="18" ref="L49:U49">+L50</f>
        <v>53215</v>
      </c>
      <c r="M49" s="98">
        <f t="shared" si="18"/>
        <v>37515</v>
      </c>
      <c r="N49" s="98">
        <f t="shared" si="18"/>
        <v>5675.003</v>
      </c>
      <c r="O49" s="98">
        <f t="shared" si="18"/>
        <v>48527</v>
      </c>
      <c r="P49" s="98">
        <f t="shared" si="18"/>
        <v>48527</v>
      </c>
      <c r="Q49" s="98">
        <f t="shared" si="18"/>
        <v>5318.936</v>
      </c>
      <c r="R49" s="100">
        <f>+Q49/P49</f>
        <v>0.10960776474952087</v>
      </c>
      <c r="S49" s="98">
        <f t="shared" si="18"/>
        <v>65077</v>
      </c>
      <c r="T49" s="98">
        <f t="shared" si="18"/>
        <v>10077</v>
      </c>
      <c r="U49" s="98">
        <f t="shared" si="18"/>
        <v>6377.4</v>
      </c>
      <c r="V49" s="100">
        <f>+U49/T49</f>
        <v>0.6328669246799642</v>
      </c>
      <c r="W49" s="67" t="e">
        <f>+#REF!-Q49</f>
        <v>#REF!</v>
      </c>
    </row>
    <row r="50" spans="1:108" s="21" customFormat="1" ht="14.25" customHeight="1">
      <c r="A50" s="101"/>
      <c r="B50" s="92"/>
      <c r="C50" s="89" t="s">
        <v>0</v>
      </c>
      <c r="D50" s="90"/>
      <c r="E50" s="91" t="s">
        <v>15</v>
      </c>
      <c r="F50" s="92">
        <f>+F51+F52+F53+F54+F55+F56+F57+F58+F59+F60+F61+F62+F63+F64+F65+F66+F67+F68+F69+F70</f>
        <v>128556.1</v>
      </c>
      <c r="G50" s="92">
        <f aca="true" t="shared" si="19" ref="G50:L50">+G51+G52+G53+G54+G55+G56+G57+G58+G59+G60+G61+G62+G63+G64+G65+G66+G67+G68+G69+G70</f>
        <v>105691.65</v>
      </c>
      <c r="H50" s="92">
        <f t="shared" si="19"/>
        <v>94085.1</v>
      </c>
      <c r="I50" s="92">
        <f t="shared" si="19"/>
        <v>50485.1</v>
      </c>
      <c r="J50" s="92">
        <f t="shared" si="19"/>
        <v>38161.277</v>
      </c>
      <c r="K50" s="102">
        <v>75.6</v>
      </c>
      <c r="L50" s="92">
        <f t="shared" si="19"/>
        <v>53215</v>
      </c>
      <c r="M50" s="92">
        <f>+M51+M52+M53+M54+M55+M56+M57+M58+M59+M60+M61+M62+M63+M64+M65+M66+M67+M68+M69+M70</f>
        <v>37515</v>
      </c>
      <c r="N50" s="92">
        <f>+N51+N52+N53+N54+N55+N56+N57+N58+N59+N60+N61+N62+N63+N64+N65+N66+N67+N68+N69+N70</f>
        <v>5675.003</v>
      </c>
      <c r="O50" s="92">
        <f>+O51+O52+O53+O54+O55+O56+O57+O58+O59+O60+O61+O62+O63+O64+O65+O66+O67+O68+O69+O70+O71</f>
        <v>48527</v>
      </c>
      <c r="P50" s="92">
        <f>+P51+P52+P53+P54+P55+P56+P57+P58+P59+P60+P61+P62+P63+P64+P65+P66+P67+P68+P69+P70+P71</f>
        <v>48527</v>
      </c>
      <c r="Q50" s="92">
        <f>+Q51+Q52+Q53+Q54+Q55+Q56+Q57+Q58+Q59+Q60+Q61+Q62+Q63+Q64+Q65+Q66+Q67+Q68+Q69+Q70+Q71</f>
        <v>5318.936</v>
      </c>
      <c r="R50" s="94">
        <f t="shared" si="12"/>
        <v>0.10960776474952087</v>
      </c>
      <c r="S50" s="92">
        <f>+S51+S52+S53+S54+S55+S56+S57+S58+S59+S60+S61+S62+S63+S64+S65+S66+S67+S68+S69+S70+S71+S72</f>
        <v>65077</v>
      </c>
      <c r="T50" s="92">
        <f>+T51+T52+T53+T54+T55+T56+T57+T58+T59+T60+T61+T62+T63+T64+T65+T66+T67+T68+T69+T70+T71+T72</f>
        <v>10077</v>
      </c>
      <c r="U50" s="92">
        <f>+U51+U52+U53+U54+U55+U56+U57+U58+U59+U60+U61+U62+U63+U64+U65+U66+U67+U68+U69+U70+U71+U72</f>
        <v>6377.4</v>
      </c>
      <c r="V50" s="129">
        <f t="shared" si="17"/>
        <v>0.6328669246799642</v>
      </c>
      <c r="W50" s="67" t="e">
        <f>+#REF!-Q50</f>
        <v>#REF!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pans="1:108" s="21" customFormat="1" ht="48" customHeight="1" hidden="1">
      <c r="A51" s="101"/>
      <c r="B51" s="92"/>
      <c r="C51" s="89"/>
      <c r="D51" s="90"/>
      <c r="E51" s="112" t="s">
        <v>108</v>
      </c>
      <c r="F51" s="105">
        <v>137.5</v>
      </c>
      <c r="G51" s="105">
        <v>0</v>
      </c>
      <c r="H51" s="105">
        <v>137.5</v>
      </c>
      <c r="I51" s="106">
        <f>+H51</f>
        <v>137.5</v>
      </c>
      <c r="J51" s="106">
        <v>0</v>
      </c>
      <c r="K51" s="102"/>
      <c r="L51" s="106"/>
      <c r="M51" s="106"/>
      <c r="N51" s="106"/>
      <c r="O51" s="106"/>
      <c r="P51" s="106"/>
      <c r="Q51" s="106"/>
      <c r="R51" s="94" t="e">
        <f t="shared" si="12"/>
        <v>#DIV/0!</v>
      </c>
      <c r="S51" s="106"/>
      <c r="T51" s="106"/>
      <c r="U51" s="106"/>
      <c r="V51" s="129" t="e">
        <f t="shared" si="17"/>
        <v>#DIV/0!</v>
      </c>
      <c r="W51" s="67" t="e">
        <f>+#REF!-Q51</f>
        <v>#REF!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23" customFormat="1" ht="38.25" hidden="1">
      <c r="A52" s="101"/>
      <c r="B52" s="92"/>
      <c r="C52" s="89"/>
      <c r="D52" s="103"/>
      <c r="E52" s="119" t="s">
        <v>87</v>
      </c>
      <c r="F52" s="105">
        <v>4200</v>
      </c>
      <c r="G52" s="105">
        <v>1705</v>
      </c>
      <c r="H52" s="105">
        <v>0</v>
      </c>
      <c r="I52" s="106">
        <f>+H52</f>
        <v>0</v>
      </c>
      <c r="J52" s="105">
        <v>0</v>
      </c>
      <c r="K52" s="102"/>
      <c r="L52" s="106">
        <v>20000</v>
      </c>
      <c r="M52" s="106">
        <v>4300</v>
      </c>
      <c r="N52" s="106">
        <v>0</v>
      </c>
      <c r="O52" s="106">
        <v>5000</v>
      </c>
      <c r="P52" s="106">
        <v>5000</v>
      </c>
      <c r="Q52" s="106">
        <v>0</v>
      </c>
      <c r="R52" s="94">
        <f t="shared" si="12"/>
        <v>0</v>
      </c>
      <c r="S52" s="106"/>
      <c r="T52" s="106"/>
      <c r="U52" s="106"/>
      <c r="V52" s="129" t="e">
        <f t="shared" si="17"/>
        <v>#DIV/0!</v>
      </c>
      <c r="W52" s="67" t="e">
        <f>+#REF!-Q52</f>
        <v>#REF!</v>
      </c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</row>
    <row r="53" spans="1:108" s="23" customFormat="1" ht="54" customHeight="1" hidden="1">
      <c r="A53" s="101"/>
      <c r="B53" s="92"/>
      <c r="C53" s="89"/>
      <c r="D53" s="103"/>
      <c r="E53" s="78" t="s">
        <v>45</v>
      </c>
      <c r="F53" s="105">
        <v>2736</v>
      </c>
      <c r="G53" s="105">
        <v>1817.64</v>
      </c>
      <c r="H53" s="105"/>
      <c r="I53" s="106"/>
      <c r="J53" s="105"/>
      <c r="K53" s="102"/>
      <c r="L53" s="105"/>
      <c r="M53" s="106"/>
      <c r="N53" s="106"/>
      <c r="O53" s="106"/>
      <c r="P53" s="106"/>
      <c r="Q53" s="106"/>
      <c r="R53" s="94" t="e">
        <f t="shared" si="12"/>
        <v>#DIV/0!</v>
      </c>
      <c r="S53" s="106"/>
      <c r="T53" s="106"/>
      <c r="U53" s="106"/>
      <c r="V53" s="129" t="e">
        <f t="shared" si="17"/>
        <v>#DIV/0!</v>
      </c>
      <c r="W53" s="67" t="e">
        <f>+#REF!-Q53</f>
        <v>#REF!</v>
      </c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</row>
    <row r="54" spans="1:108" s="23" customFormat="1" ht="14.25" hidden="1">
      <c r="A54" s="101"/>
      <c r="B54" s="92"/>
      <c r="C54" s="89"/>
      <c r="D54" s="103"/>
      <c r="E54" s="113" t="s">
        <v>16</v>
      </c>
      <c r="F54" s="105">
        <v>97000</v>
      </c>
      <c r="G54" s="105">
        <v>92390.067</v>
      </c>
      <c r="H54" s="105"/>
      <c r="I54" s="106"/>
      <c r="J54" s="105"/>
      <c r="K54" s="102"/>
      <c r="L54" s="105"/>
      <c r="M54" s="106"/>
      <c r="N54" s="106"/>
      <c r="O54" s="106"/>
      <c r="P54" s="106"/>
      <c r="Q54" s="106"/>
      <c r="R54" s="94" t="e">
        <f t="shared" si="12"/>
        <v>#DIV/0!</v>
      </c>
      <c r="S54" s="106"/>
      <c r="T54" s="106"/>
      <c r="U54" s="106"/>
      <c r="V54" s="129" t="e">
        <f t="shared" si="17"/>
        <v>#DIV/0!</v>
      </c>
      <c r="W54" s="67" t="e">
        <f>+#REF!-Q54</f>
        <v>#REF!</v>
      </c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08" s="23" customFormat="1" ht="51" hidden="1">
      <c r="A55" s="101"/>
      <c r="B55" s="92"/>
      <c r="C55" s="89"/>
      <c r="D55" s="103"/>
      <c r="E55" s="113" t="s">
        <v>46</v>
      </c>
      <c r="F55" s="105">
        <v>18810</v>
      </c>
      <c r="G55" s="105">
        <v>9778.943</v>
      </c>
      <c r="H55" s="105"/>
      <c r="I55" s="106"/>
      <c r="J55" s="105"/>
      <c r="K55" s="102"/>
      <c r="L55" s="105"/>
      <c r="M55" s="106"/>
      <c r="N55" s="106"/>
      <c r="O55" s="106"/>
      <c r="P55" s="106"/>
      <c r="Q55" s="106"/>
      <c r="R55" s="94" t="e">
        <f t="shared" si="12"/>
        <v>#DIV/0!</v>
      </c>
      <c r="S55" s="106"/>
      <c r="T55" s="106"/>
      <c r="U55" s="106"/>
      <c r="V55" s="129" t="e">
        <f t="shared" si="17"/>
        <v>#DIV/0!</v>
      </c>
      <c r="W55" s="67" t="e">
        <f>+#REF!-Q55</f>
        <v>#REF!</v>
      </c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</row>
    <row r="56" spans="1:108" s="23" customFormat="1" ht="63.75" hidden="1">
      <c r="A56" s="101"/>
      <c r="B56" s="92"/>
      <c r="C56" s="89"/>
      <c r="D56" s="103"/>
      <c r="E56" s="113" t="s">
        <v>48</v>
      </c>
      <c r="F56" s="105">
        <v>1740.6</v>
      </c>
      <c r="G56" s="105">
        <v>0</v>
      </c>
      <c r="H56" s="105"/>
      <c r="I56" s="106"/>
      <c r="J56" s="105"/>
      <c r="K56" s="102"/>
      <c r="L56" s="105"/>
      <c r="M56" s="106"/>
      <c r="N56" s="106"/>
      <c r="O56" s="106"/>
      <c r="P56" s="106"/>
      <c r="Q56" s="106"/>
      <c r="R56" s="94" t="e">
        <f t="shared" si="12"/>
        <v>#DIV/0!</v>
      </c>
      <c r="S56" s="106"/>
      <c r="T56" s="106"/>
      <c r="U56" s="106"/>
      <c r="V56" s="129" t="e">
        <f t="shared" si="17"/>
        <v>#DIV/0!</v>
      </c>
      <c r="W56" s="67" t="e">
        <f>+#REF!-Q56</f>
        <v>#REF!</v>
      </c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</row>
    <row r="57" spans="1:108" s="23" customFormat="1" ht="69" customHeight="1" hidden="1">
      <c r="A57" s="101"/>
      <c r="B57" s="92"/>
      <c r="C57" s="89"/>
      <c r="D57" s="103"/>
      <c r="E57" s="113" t="s">
        <v>47</v>
      </c>
      <c r="F57" s="105">
        <v>855</v>
      </c>
      <c r="G57" s="105">
        <v>0</v>
      </c>
      <c r="H57" s="105"/>
      <c r="I57" s="106"/>
      <c r="J57" s="105"/>
      <c r="K57" s="102"/>
      <c r="L57" s="105"/>
      <c r="M57" s="106"/>
      <c r="N57" s="106"/>
      <c r="O57" s="106"/>
      <c r="P57" s="106"/>
      <c r="Q57" s="106"/>
      <c r="R57" s="94" t="e">
        <f t="shared" si="12"/>
        <v>#DIV/0!</v>
      </c>
      <c r="S57" s="106"/>
      <c r="T57" s="106"/>
      <c r="U57" s="106"/>
      <c r="V57" s="129" t="e">
        <f t="shared" si="17"/>
        <v>#DIV/0!</v>
      </c>
      <c r="W57" s="67" t="e">
        <f>+#REF!-Q57</f>
        <v>#REF!</v>
      </c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</row>
    <row r="58" spans="1:108" s="23" customFormat="1" ht="78" customHeight="1">
      <c r="A58" s="101"/>
      <c r="B58" s="92"/>
      <c r="C58" s="89"/>
      <c r="D58" s="103"/>
      <c r="E58" s="108" t="s">
        <v>88</v>
      </c>
      <c r="F58" s="105"/>
      <c r="G58" s="105"/>
      <c r="H58" s="105">
        <v>5700</v>
      </c>
      <c r="I58" s="106">
        <f>+H58</f>
        <v>5700</v>
      </c>
      <c r="J58" s="105">
        <v>1561</v>
      </c>
      <c r="K58" s="102">
        <v>27.4</v>
      </c>
      <c r="L58" s="105">
        <v>3630</v>
      </c>
      <c r="M58" s="106">
        <v>3630</v>
      </c>
      <c r="N58" s="106">
        <v>792</v>
      </c>
      <c r="O58" s="106">
        <v>3630</v>
      </c>
      <c r="P58" s="106">
        <v>3630</v>
      </c>
      <c r="Q58" s="106">
        <v>140</v>
      </c>
      <c r="R58" s="94">
        <f t="shared" si="12"/>
        <v>0.03856749311294766</v>
      </c>
      <c r="S58" s="106">
        <v>3630</v>
      </c>
      <c r="T58" s="106">
        <v>630</v>
      </c>
      <c r="U58" s="106">
        <v>0</v>
      </c>
      <c r="V58" s="129">
        <f t="shared" si="17"/>
        <v>0</v>
      </c>
      <c r="W58" s="67" t="e">
        <f>+#REF!-Q58</f>
        <v>#REF!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</row>
    <row r="59" spans="1:108" s="23" customFormat="1" ht="51">
      <c r="A59" s="120"/>
      <c r="B59" s="141"/>
      <c r="C59" s="121"/>
      <c r="D59" s="103"/>
      <c r="E59" s="108" t="s">
        <v>89</v>
      </c>
      <c r="F59" s="105"/>
      <c r="G59" s="105"/>
      <c r="H59" s="105">
        <v>23800</v>
      </c>
      <c r="I59" s="106">
        <v>4200</v>
      </c>
      <c r="J59" s="105">
        <v>4200</v>
      </c>
      <c r="K59" s="102">
        <v>100</v>
      </c>
      <c r="L59" s="105">
        <v>15000</v>
      </c>
      <c r="M59" s="106">
        <v>15000</v>
      </c>
      <c r="N59" s="106">
        <v>2229.16</v>
      </c>
      <c r="O59" s="106">
        <v>5000</v>
      </c>
      <c r="P59" s="106">
        <v>5000</v>
      </c>
      <c r="Q59" s="106">
        <v>3397.38</v>
      </c>
      <c r="R59" s="94">
        <f t="shared" si="12"/>
        <v>0.679476</v>
      </c>
      <c r="S59" s="106">
        <v>15000</v>
      </c>
      <c r="T59" s="106">
        <v>2000</v>
      </c>
      <c r="U59" s="106">
        <v>1704.1</v>
      </c>
      <c r="V59" s="129">
        <f t="shared" si="17"/>
        <v>0.85205</v>
      </c>
      <c r="W59" s="67" t="e">
        <f>+#REF!-Q59</f>
        <v>#REF!</v>
      </c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</row>
    <row r="60" spans="1:23" s="12" customFormat="1" ht="55.5" customHeight="1" hidden="1">
      <c r="A60" s="101"/>
      <c r="B60" s="140"/>
      <c r="C60" s="101"/>
      <c r="D60" s="107"/>
      <c r="E60" s="108" t="s">
        <v>45</v>
      </c>
      <c r="F60" s="105"/>
      <c r="G60" s="105"/>
      <c r="H60" s="105">
        <v>0</v>
      </c>
      <c r="I60" s="106">
        <f>+H60</f>
        <v>0</v>
      </c>
      <c r="J60" s="105"/>
      <c r="K60" s="102"/>
      <c r="L60" s="105"/>
      <c r="M60" s="106"/>
      <c r="N60" s="106"/>
      <c r="O60" s="106"/>
      <c r="P60" s="106"/>
      <c r="Q60" s="106"/>
      <c r="R60" s="94" t="e">
        <f t="shared" si="12"/>
        <v>#DIV/0!</v>
      </c>
      <c r="S60" s="106"/>
      <c r="T60" s="106"/>
      <c r="U60" s="106"/>
      <c r="V60" s="129" t="e">
        <f t="shared" si="17"/>
        <v>#DIV/0!</v>
      </c>
      <c r="W60" s="67" t="e">
        <f>+#REF!-Q60</f>
        <v>#REF!</v>
      </c>
    </row>
    <row r="61" spans="1:23" s="12" customFormat="1" ht="23.25" customHeight="1" hidden="1">
      <c r="A61" s="101"/>
      <c r="B61" s="140"/>
      <c r="C61" s="101"/>
      <c r="D61" s="107"/>
      <c r="E61" s="108" t="s">
        <v>16</v>
      </c>
      <c r="F61" s="105"/>
      <c r="G61" s="105"/>
      <c r="H61" s="105">
        <v>36504</v>
      </c>
      <c r="I61" s="106">
        <v>32504</v>
      </c>
      <c r="J61" s="105">
        <v>31850.277</v>
      </c>
      <c r="K61" s="102">
        <v>98</v>
      </c>
      <c r="L61" s="105"/>
      <c r="M61" s="106"/>
      <c r="N61" s="106"/>
      <c r="O61" s="106"/>
      <c r="P61" s="106"/>
      <c r="Q61" s="106"/>
      <c r="R61" s="94" t="e">
        <f t="shared" si="12"/>
        <v>#DIV/0!</v>
      </c>
      <c r="S61" s="106"/>
      <c r="T61" s="106"/>
      <c r="U61" s="106"/>
      <c r="V61" s="129" t="e">
        <f t="shared" si="17"/>
        <v>#DIV/0!</v>
      </c>
      <c r="W61" s="67" t="e">
        <f>+#REF!-Q61</f>
        <v>#REF!</v>
      </c>
    </row>
    <row r="62" spans="1:23" s="12" customFormat="1" ht="93.75" customHeight="1" hidden="1">
      <c r="A62" s="101"/>
      <c r="B62" s="140"/>
      <c r="C62" s="101"/>
      <c r="D62" s="107"/>
      <c r="E62" s="108" t="s">
        <v>93</v>
      </c>
      <c r="F62" s="105"/>
      <c r="G62" s="105"/>
      <c r="H62" s="105">
        <v>20000</v>
      </c>
      <c r="I62" s="106">
        <v>0</v>
      </c>
      <c r="J62" s="105">
        <v>0</v>
      </c>
      <c r="K62" s="102"/>
      <c r="L62" s="105"/>
      <c r="M62" s="106"/>
      <c r="N62" s="106"/>
      <c r="O62" s="106"/>
      <c r="P62" s="106"/>
      <c r="Q62" s="106"/>
      <c r="R62" s="94" t="e">
        <f t="shared" si="12"/>
        <v>#DIV/0!</v>
      </c>
      <c r="S62" s="106"/>
      <c r="T62" s="106"/>
      <c r="U62" s="106"/>
      <c r="V62" s="129" t="e">
        <f t="shared" si="17"/>
        <v>#DIV/0!</v>
      </c>
      <c r="W62" s="67" t="e">
        <f>+#REF!-Q62</f>
        <v>#REF!</v>
      </c>
    </row>
    <row r="63" spans="1:108" s="23" customFormat="1" ht="25.5" hidden="1">
      <c r="A63" s="101"/>
      <c r="B63" s="92"/>
      <c r="C63" s="89"/>
      <c r="D63" s="103"/>
      <c r="E63" s="108" t="s">
        <v>90</v>
      </c>
      <c r="F63" s="105"/>
      <c r="G63" s="105"/>
      <c r="H63" s="105">
        <v>3432.6</v>
      </c>
      <c r="I63" s="106">
        <f aca="true" t="shared" si="20" ref="I63:I69">+H63</f>
        <v>3432.6</v>
      </c>
      <c r="J63" s="105">
        <v>0</v>
      </c>
      <c r="K63" s="102"/>
      <c r="L63" s="105">
        <v>3195</v>
      </c>
      <c r="M63" s="106">
        <v>3195</v>
      </c>
      <c r="N63" s="106">
        <v>0</v>
      </c>
      <c r="O63" s="106">
        <v>3330</v>
      </c>
      <c r="P63" s="106">
        <v>3330</v>
      </c>
      <c r="Q63" s="106">
        <v>0</v>
      </c>
      <c r="R63" s="94">
        <f t="shared" si="12"/>
        <v>0</v>
      </c>
      <c r="S63" s="106"/>
      <c r="T63" s="106"/>
      <c r="U63" s="106"/>
      <c r="V63" s="129" t="e">
        <f t="shared" si="17"/>
        <v>#DIV/0!</v>
      </c>
      <c r="W63" s="67" t="e">
        <f>+#REF!-Q63</f>
        <v>#REF!</v>
      </c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</row>
    <row r="64" spans="1:23" s="12" customFormat="1" ht="81.75" customHeight="1" hidden="1">
      <c r="A64" s="101"/>
      <c r="B64" s="140"/>
      <c r="C64" s="101"/>
      <c r="D64" s="107"/>
      <c r="E64" s="108" t="s">
        <v>49</v>
      </c>
      <c r="F64" s="105">
        <v>1930</v>
      </c>
      <c r="G64" s="105">
        <v>0</v>
      </c>
      <c r="H64" s="105">
        <v>2511</v>
      </c>
      <c r="I64" s="106">
        <f t="shared" si="20"/>
        <v>2511</v>
      </c>
      <c r="J64" s="105">
        <v>0</v>
      </c>
      <c r="K64" s="102"/>
      <c r="L64" s="105"/>
      <c r="M64" s="106"/>
      <c r="N64" s="106"/>
      <c r="O64" s="106"/>
      <c r="P64" s="106"/>
      <c r="Q64" s="106"/>
      <c r="R64" s="94" t="e">
        <f t="shared" si="12"/>
        <v>#DIV/0!</v>
      </c>
      <c r="S64" s="106"/>
      <c r="T64" s="106"/>
      <c r="U64" s="106"/>
      <c r="V64" s="129" t="e">
        <f t="shared" si="17"/>
        <v>#DIV/0!</v>
      </c>
      <c r="W64" s="67" t="e">
        <f>+#REF!-Q64</f>
        <v>#REF!</v>
      </c>
    </row>
    <row r="65" spans="1:23" s="12" customFormat="1" ht="51">
      <c r="A65" s="101"/>
      <c r="B65" s="140"/>
      <c r="C65" s="101"/>
      <c r="D65" s="107"/>
      <c r="E65" s="108" t="s">
        <v>91</v>
      </c>
      <c r="F65" s="105"/>
      <c r="G65" s="105"/>
      <c r="H65" s="105">
        <v>0</v>
      </c>
      <c r="I65" s="106">
        <f t="shared" si="20"/>
        <v>0</v>
      </c>
      <c r="J65" s="105"/>
      <c r="K65" s="102"/>
      <c r="L65" s="105">
        <v>2890</v>
      </c>
      <c r="M65" s="106">
        <v>2890</v>
      </c>
      <c r="N65" s="106">
        <v>2453.843</v>
      </c>
      <c r="O65" s="106">
        <v>3067</v>
      </c>
      <c r="P65" s="106">
        <v>3067</v>
      </c>
      <c r="Q65" s="106">
        <v>1581.556</v>
      </c>
      <c r="R65" s="94">
        <f t="shared" si="12"/>
        <v>0.5156687316596023</v>
      </c>
      <c r="S65" s="106">
        <v>3197</v>
      </c>
      <c r="T65" s="106">
        <v>2197</v>
      </c>
      <c r="U65" s="106">
        <v>1365.9</v>
      </c>
      <c r="V65" s="129">
        <f t="shared" si="17"/>
        <v>0.6217114246700046</v>
      </c>
      <c r="W65" s="67" t="e">
        <f>+#REF!-Q65</f>
        <v>#REF!</v>
      </c>
    </row>
    <row r="66" spans="1:108" s="23" customFormat="1" ht="51">
      <c r="A66" s="120"/>
      <c r="B66" s="141"/>
      <c r="C66" s="121"/>
      <c r="D66" s="103"/>
      <c r="E66" s="108" t="s">
        <v>92</v>
      </c>
      <c r="F66" s="105">
        <v>1000</v>
      </c>
      <c r="G66" s="105">
        <v>0</v>
      </c>
      <c r="H66" s="105">
        <v>1000</v>
      </c>
      <c r="I66" s="106">
        <f t="shared" si="20"/>
        <v>1000</v>
      </c>
      <c r="J66" s="105">
        <v>0</v>
      </c>
      <c r="K66" s="102"/>
      <c r="L66" s="105">
        <v>4500</v>
      </c>
      <c r="M66" s="106">
        <v>4500</v>
      </c>
      <c r="N66" s="106">
        <v>200</v>
      </c>
      <c r="O66" s="106">
        <v>4500</v>
      </c>
      <c r="P66" s="106">
        <v>4500</v>
      </c>
      <c r="Q66" s="106">
        <v>200</v>
      </c>
      <c r="R66" s="94">
        <f t="shared" si="12"/>
        <v>0.044444444444444446</v>
      </c>
      <c r="S66" s="106">
        <v>2250</v>
      </c>
      <c r="T66" s="106">
        <v>1250</v>
      </c>
      <c r="U66" s="106">
        <v>400</v>
      </c>
      <c r="V66" s="129">
        <f t="shared" si="17"/>
        <v>0.32</v>
      </c>
      <c r="W66" s="67" t="e">
        <f>+#REF!-Q66</f>
        <v>#REF!</v>
      </c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</row>
    <row r="67" spans="1:23" s="12" customFormat="1" ht="25.5">
      <c r="A67" s="101"/>
      <c r="B67" s="140"/>
      <c r="C67" s="101"/>
      <c r="D67" s="107"/>
      <c r="E67" s="108" t="s">
        <v>59</v>
      </c>
      <c r="F67" s="105">
        <v>147</v>
      </c>
      <c r="G67" s="105">
        <v>0</v>
      </c>
      <c r="H67" s="105">
        <v>1000</v>
      </c>
      <c r="I67" s="106">
        <f t="shared" si="20"/>
        <v>1000</v>
      </c>
      <c r="J67" s="105">
        <v>550</v>
      </c>
      <c r="K67" s="102">
        <v>55</v>
      </c>
      <c r="L67" s="105">
        <v>1000</v>
      </c>
      <c r="M67" s="106">
        <v>1000</v>
      </c>
      <c r="N67" s="106">
        <v>0</v>
      </c>
      <c r="O67" s="106">
        <v>1000</v>
      </c>
      <c r="P67" s="106">
        <v>1000</v>
      </c>
      <c r="Q67" s="106">
        <v>0</v>
      </c>
      <c r="R67" s="94">
        <f t="shared" si="12"/>
        <v>0</v>
      </c>
      <c r="S67" s="106">
        <v>1000</v>
      </c>
      <c r="T67" s="106">
        <v>1000</v>
      </c>
      <c r="U67" s="106">
        <v>0</v>
      </c>
      <c r="V67" s="129">
        <f t="shared" si="17"/>
        <v>0</v>
      </c>
      <c r="W67" s="67" t="e">
        <f>+#REF!-Q67</f>
        <v>#REF!</v>
      </c>
    </row>
    <row r="68" spans="1:23" s="12" customFormat="1" ht="81.75" customHeight="1" hidden="1">
      <c r="A68" s="101"/>
      <c r="B68" s="140"/>
      <c r="C68" s="101"/>
      <c r="D68" s="107"/>
      <c r="E68" s="108" t="s">
        <v>94</v>
      </c>
      <c r="F68" s="105"/>
      <c r="G68" s="105"/>
      <c r="H68" s="105"/>
      <c r="I68" s="106">
        <f t="shared" si="20"/>
        <v>0</v>
      </c>
      <c r="J68" s="105"/>
      <c r="K68" s="102"/>
      <c r="L68" s="105"/>
      <c r="M68" s="106"/>
      <c r="N68" s="106"/>
      <c r="O68" s="106"/>
      <c r="P68" s="106"/>
      <c r="Q68" s="106"/>
      <c r="R68" s="94" t="e">
        <f t="shared" si="12"/>
        <v>#DIV/0!</v>
      </c>
      <c r="S68" s="106"/>
      <c r="T68" s="106"/>
      <c r="U68" s="106"/>
      <c r="V68" s="129" t="e">
        <f t="shared" si="17"/>
        <v>#DIV/0!</v>
      </c>
      <c r="W68" s="67" t="e">
        <f>+#REF!-Q68</f>
        <v>#REF!</v>
      </c>
    </row>
    <row r="69" spans="1:23" s="12" customFormat="1" ht="51" hidden="1">
      <c r="A69" s="101"/>
      <c r="B69" s="140"/>
      <c r="C69" s="101"/>
      <c r="D69" s="107"/>
      <c r="E69" s="108" t="s">
        <v>95</v>
      </c>
      <c r="F69" s="105"/>
      <c r="G69" s="105"/>
      <c r="H69" s="105"/>
      <c r="I69" s="106">
        <f t="shared" si="20"/>
        <v>0</v>
      </c>
      <c r="J69" s="105"/>
      <c r="K69" s="102"/>
      <c r="L69" s="105">
        <v>2700</v>
      </c>
      <c r="M69" s="106">
        <v>2700</v>
      </c>
      <c r="N69" s="106">
        <v>0</v>
      </c>
      <c r="O69" s="106">
        <v>2700</v>
      </c>
      <c r="P69" s="106">
        <v>2700</v>
      </c>
      <c r="Q69" s="106">
        <v>0</v>
      </c>
      <c r="R69" s="94">
        <f t="shared" si="12"/>
        <v>0</v>
      </c>
      <c r="S69" s="106"/>
      <c r="T69" s="106"/>
      <c r="U69" s="106"/>
      <c r="V69" s="129" t="e">
        <f t="shared" si="17"/>
        <v>#DIV/0!</v>
      </c>
      <c r="W69" s="67" t="e">
        <f>+#REF!-Q69</f>
        <v>#REF!</v>
      </c>
    </row>
    <row r="70" spans="1:23" s="12" customFormat="1" ht="51" hidden="1">
      <c r="A70" s="101"/>
      <c r="B70" s="140"/>
      <c r="C70" s="101"/>
      <c r="D70" s="107"/>
      <c r="E70" s="108" t="s">
        <v>109</v>
      </c>
      <c r="F70" s="105"/>
      <c r="G70" s="105"/>
      <c r="H70" s="105"/>
      <c r="I70" s="106"/>
      <c r="J70" s="105"/>
      <c r="K70" s="102"/>
      <c r="L70" s="105">
        <v>300</v>
      </c>
      <c r="M70" s="106">
        <v>300</v>
      </c>
      <c r="N70" s="106">
        <v>0</v>
      </c>
      <c r="O70" s="106">
        <v>300</v>
      </c>
      <c r="P70" s="106">
        <v>300</v>
      </c>
      <c r="Q70" s="106">
        <v>0</v>
      </c>
      <c r="R70" s="94">
        <f t="shared" si="12"/>
        <v>0</v>
      </c>
      <c r="S70" s="106"/>
      <c r="T70" s="106"/>
      <c r="U70" s="106"/>
      <c r="V70" s="129" t="e">
        <f t="shared" si="17"/>
        <v>#DIV/0!</v>
      </c>
      <c r="W70" s="67" t="e">
        <f>+#REF!-Q70</f>
        <v>#REF!</v>
      </c>
    </row>
    <row r="71" spans="1:23" s="12" customFormat="1" ht="38.25" hidden="1">
      <c r="A71" s="101"/>
      <c r="B71" s="140"/>
      <c r="C71" s="101"/>
      <c r="D71" s="107"/>
      <c r="E71" s="108" t="s">
        <v>117</v>
      </c>
      <c r="F71" s="105"/>
      <c r="G71" s="105"/>
      <c r="H71" s="105"/>
      <c r="I71" s="106"/>
      <c r="J71" s="105"/>
      <c r="K71" s="102"/>
      <c r="L71" s="105"/>
      <c r="M71" s="106"/>
      <c r="N71" s="106"/>
      <c r="O71" s="106">
        <v>20000</v>
      </c>
      <c r="P71" s="106">
        <v>20000</v>
      </c>
      <c r="Q71" s="106">
        <v>0</v>
      </c>
      <c r="R71" s="94">
        <f t="shared" si="12"/>
        <v>0</v>
      </c>
      <c r="S71" s="106"/>
      <c r="T71" s="106"/>
      <c r="U71" s="106"/>
      <c r="V71" s="129" t="e">
        <f t="shared" si="17"/>
        <v>#DIV/0!</v>
      </c>
      <c r="W71" s="67" t="e">
        <f>+#REF!-Q71</f>
        <v>#REF!</v>
      </c>
    </row>
    <row r="72" spans="1:23" s="12" customFormat="1" ht="14.25">
      <c r="A72" s="101"/>
      <c r="B72" s="140"/>
      <c r="C72" s="101"/>
      <c r="D72" s="107"/>
      <c r="E72" s="108" t="s">
        <v>134</v>
      </c>
      <c r="F72" s="105"/>
      <c r="G72" s="105"/>
      <c r="H72" s="105"/>
      <c r="I72" s="106"/>
      <c r="J72" s="105"/>
      <c r="K72" s="102"/>
      <c r="L72" s="105"/>
      <c r="M72" s="106"/>
      <c r="N72" s="106"/>
      <c r="O72" s="106"/>
      <c r="P72" s="106"/>
      <c r="Q72" s="106"/>
      <c r="R72" s="94"/>
      <c r="S72" s="106">
        <v>40000</v>
      </c>
      <c r="T72" s="106">
        <v>3000</v>
      </c>
      <c r="U72" s="106">
        <v>2907.4</v>
      </c>
      <c r="V72" s="129">
        <f aca="true" t="shared" si="21" ref="V72:V83">+U72/T72</f>
        <v>0.9691333333333334</v>
      </c>
      <c r="W72" s="67" t="e">
        <f>+#REF!-Q72</f>
        <v>#REF!</v>
      </c>
    </row>
    <row r="73" spans="1:23" s="45" customFormat="1" ht="38.25">
      <c r="A73" s="95"/>
      <c r="B73" s="138" t="s">
        <v>10</v>
      </c>
      <c r="C73" s="95"/>
      <c r="D73" s="96"/>
      <c r="E73" s="137" t="s">
        <v>39</v>
      </c>
      <c r="F73" s="98">
        <f>F74</f>
        <v>1080365.2</v>
      </c>
      <c r="G73" s="98">
        <f>G74</f>
        <v>1035054.3339999999</v>
      </c>
      <c r="H73" s="98">
        <f>H74</f>
        <v>1451261.6</v>
      </c>
      <c r="I73" s="98">
        <f>I74</f>
        <v>1444261.6</v>
      </c>
      <c r="J73" s="98">
        <f>J74</f>
        <v>1260797.001</v>
      </c>
      <c r="K73" s="99">
        <v>87.3</v>
      </c>
      <c r="L73" s="98">
        <f aca="true" t="shared" si="22" ref="L73:U73">L74</f>
        <v>1543983.2</v>
      </c>
      <c r="M73" s="98">
        <f t="shared" si="22"/>
        <v>1126065.2</v>
      </c>
      <c r="N73" s="98">
        <f t="shared" si="22"/>
        <v>1082302.443</v>
      </c>
      <c r="O73" s="98">
        <f t="shared" si="22"/>
        <v>1500290</v>
      </c>
      <c r="P73" s="98">
        <f t="shared" si="22"/>
        <v>1332756.4</v>
      </c>
      <c r="Q73" s="98">
        <f t="shared" si="22"/>
        <v>994076.8</v>
      </c>
      <c r="R73" s="100">
        <f>+Q73/P73</f>
        <v>0.745880342424167</v>
      </c>
      <c r="S73" s="98">
        <f t="shared" si="22"/>
        <v>1291890</v>
      </c>
      <c r="T73" s="98">
        <f t="shared" si="22"/>
        <v>1101890</v>
      </c>
      <c r="U73" s="98">
        <f t="shared" si="22"/>
        <v>1083142.6</v>
      </c>
      <c r="V73" s="100">
        <f>+U73/T73</f>
        <v>0.982986141992395</v>
      </c>
      <c r="W73" s="67" t="e">
        <f>+#REF!-Q73</f>
        <v>#REF!</v>
      </c>
    </row>
    <row r="74" spans="1:108" s="23" customFormat="1" ht="43.5" customHeight="1">
      <c r="A74" s="101"/>
      <c r="B74" s="142"/>
      <c r="C74" s="89" t="s">
        <v>0</v>
      </c>
      <c r="D74" s="103"/>
      <c r="E74" s="91" t="s">
        <v>39</v>
      </c>
      <c r="F74" s="92">
        <f>F75+F78+F79+F80+F84+F81</f>
        <v>1080365.2</v>
      </c>
      <c r="G74" s="92">
        <f aca="true" t="shared" si="23" ref="G74:Q74">G75+G78+G79+G80+G84+G81</f>
        <v>1035054.3339999999</v>
      </c>
      <c r="H74" s="92">
        <f t="shared" si="23"/>
        <v>1451261.6</v>
      </c>
      <c r="I74" s="92">
        <f t="shared" si="23"/>
        <v>1444261.6</v>
      </c>
      <c r="J74" s="92">
        <f t="shared" si="23"/>
        <v>1260797.001</v>
      </c>
      <c r="K74" s="102">
        <v>87.3</v>
      </c>
      <c r="L74" s="92">
        <f t="shared" si="23"/>
        <v>1543983.2</v>
      </c>
      <c r="M74" s="92">
        <f t="shared" si="23"/>
        <v>1126065.2</v>
      </c>
      <c r="N74" s="92">
        <f t="shared" si="23"/>
        <v>1082302.443</v>
      </c>
      <c r="O74" s="92">
        <f t="shared" si="23"/>
        <v>1500290</v>
      </c>
      <c r="P74" s="92">
        <f t="shared" si="23"/>
        <v>1332756.4</v>
      </c>
      <c r="Q74" s="92">
        <f t="shared" si="23"/>
        <v>994076.8</v>
      </c>
      <c r="R74" s="94">
        <f t="shared" si="12"/>
        <v>0.745880342424167</v>
      </c>
      <c r="S74" s="92">
        <f>S75+S78+S79+S80+S84+S81</f>
        <v>1291890</v>
      </c>
      <c r="T74" s="92">
        <f>T75+T78+T79+T80+T84+T81</f>
        <v>1101890</v>
      </c>
      <c r="U74" s="92">
        <f>U75+U78+U79+U80+U84+U81</f>
        <v>1083142.6</v>
      </c>
      <c r="V74" s="129">
        <f t="shared" si="21"/>
        <v>0.982986141992395</v>
      </c>
      <c r="W74" s="67" t="e">
        <f>+#REF!-Q74</f>
        <v>#REF!</v>
      </c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</row>
    <row r="75" spans="1:23" s="69" customFormat="1" ht="44.25" customHeight="1">
      <c r="A75" s="118"/>
      <c r="B75" s="143"/>
      <c r="C75" s="115"/>
      <c r="D75" s="116"/>
      <c r="E75" s="117" t="s">
        <v>54</v>
      </c>
      <c r="F75" s="114">
        <f>+F76</f>
        <v>35850</v>
      </c>
      <c r="G75" s="114">
        <f>+G76</f>
        <v>22162.8</v>
      </c>
      <c r="H75" s="114">
        <f>+H76</f>
        <v>415850</v>
      </c>
      <c r="I75" s="114">
        <f>+H75</f>
        <v>415850</v>
      </c>
      <c r="J75" s="114">
        <f>+J76</f>
        <v>239388.656</v>
      </c>
      <c r="K75" s="102">
        <v>57.6</v>
      </c>
      <c r="L75" s="114">
        <f aca="true" t="shared" si="24" ref="L75:Q75">+L76</f>
        <v>415850</v>
      </c>
      <c r="M75" s="114">
        <f t="shared" si="24"/>
        <v>115850</v>
      </c>
      <c r="N75" s="114">
        <f t="shared" si="24"/>
        <v>113194.4</v>
      </c>
      <c r="O75" s="114">
        <f t="shared" si="24"/>
        <v>415850</v>
      </c>
      <c r="P75" s="114">
        <f t="shared" si="24"/>
        <v>338316.4</v>
      </c>
      <c r="Q75" s="114">
        <f t="shared" si="24"/>
        <v>23511.5</v>
      </c>
      <c r="R75" s="130">
        <f>+Q75/P75</f>
        <v>0.06949559642985087</v>
      </c>
      <c r="S75" s="114">
        <v>256000</v>
      </c>
      <c r="T75" s="114">
        <v>143000</v>
      </c>
      <c r="U75" s="114">
        <v>126968</v>
      </c>
      <c r="V75" s="129">
        <f t="shared" si="21"/>
        <v>0.8878881118881119</v>
      </c>
      <c r="W75" s="67" t="e">
        <f>+#REF!-Q75</f>
        <v>#REF!</v>
      </c>
    </row>
    <row r="76" spans="1:23" s="69" customFormat="1" ht="14.25" customHeight="1" hidden="1">
      <c r="A76" s="118"/>
      <c r="B76" s="143"/>
      <c r="C76" s="115"/>
      <c r="D76" s="116"/>
      <c r="E76" s="117" t="s">
        <v>53</v>
      </c>
      <c r="F76" s="114">
        <v>35850</v>
      </c>
      <c r="G76" s="114">
        <v>22162.8</v>
      </c>
      <c r="H76" s="114">
        <v>415850</v>
      </c>
      <c r="I76" s="114">
        <f>+H76</f>
        <v>415850</v>
      </c>
      <c r="J76" s="114">
        <v>239388.656</v>
      </c>
      <c r="K76" s="102">
        <v>57.6</v>
      </c>
      <c r="L76" s="114">
        <v>415850</v>
      </c>
      <c r="M76" s="114">
        <v>115850</v>
      </c>
      <c r="N76" s="114">
        <v>113194.4</v>
      </c>
      <c r="O76" s="114">
        <v>415850</v>
      </c>
      <c r="P76" s="114">
        <v>338316.4</v>
      </c>
      <c r="Q76" s="114">
        <v>23511.5</v>
      </c>
      <c r="R76" s="130">
        <f aca="true" t="shared" si="25" ref="R76:R109">+Q76/P76</f>
        <v>0.06949559642985087</v>
      </c>
      <c r="S76" s="114"/>
      <c r="T76" s="114"/>
      <c r="U76" s="114"/>
      <c r="V76" s="129"/>
      <c r="W76" s="67" t="e">
        <f>+#REF!-Q76</f>
        <v>#REF!</v>
      </c>
    </row>
    <row r="77" spans="1:23" s="69" customFormat="1" ht="14.25" customHeight="1" hidden="1">
      <c r="A77" s="118"/>
      <c r="B77" s="143"/>
      <c r="C77" s="115"/>
      <c r="D77" s="116"/>
      <c r="E77" s="117" t="s">
        <v>136</v>
      </c>
      <c r="F77" s="114"/>
      <c r="G77" s="114"/>
      <c r="H77" s="114"/>
      <c r="I77" s="114"/>
      <c r="J77" s="114"/>
      <c r="K77" s="102"/>
      <c r="L77" s="114"/>
      <c r="M77" s="114"/>
      <c r="N77" s="114"/>
      <c r="O77" s="114"/>
      <c r="P77" s="114"/>
      <c r="Q77" s="114"/>
      <c r="R77" s="130"/>
      <c r="S77" s="114"/>
      <c r="T77" s="114"/>
      <c r="U77" s="114"/>
      <c r="V77" s="129"/>
      <c r="W77" s="67" t="e">
        <f>+#REF!-Q77</f>
        <v>#REF!</v>
      </c>
    </row>
    <row r="78" spans="1:23" s="69" customFormat="1" ht="51">
      <c r="A78" s="118"/>
      <c r="B78" s="127"/>
      <c r="C78" s="115"/>
      <c r="D78" s="116"/>
      <c r="E78" s="117" t="s">
        <v>40</v>
      </c>
      <c r="F78" s="114">
        <v>157860</v>
      </c>
      <c r="G78" s="114">
        <v>149982.4</v>
      </c>
      <c r="H78" s="114">
        <v>157860</v>
      </c>
      <c r="I78" s="114">
        <f>+H78</f>
        <v>157860</v>
      </c>
      <c r="J78" s="114">
        <v>153716.6</v>
      </c>
      <c r="K78" s="102">
        <v>97.4</v>
      </c>
      <c r="L78" s="114">
        <v>157860</v>
      </c>
      <c r="M78" s="114">
        <v>159942</v>
      </c>
      <c r="N78" s="114">
        <v>158417.8</v>
      </c>
      <c r="O78" s="114">
        <v>159660</v>
      </c>
      <c r="P78" s="114">
        <v>159660</v>
      </c>
      <c r="Q78" s="114">
        <v>157895.8</v>
      </c>
      <c r="R78" s="130">
        <f t="shared" si="25"/>
        <v>0.9889502693223098</v>
      </c>
      <c r="S78" s="114">
        <v>159660</v>
      </c>
      <c r="T78" s="149">
        <v>159660</v>
      </c>
      <c r="U78" s="149">
        <v>157763.6</v>
      </c>
      <c r="V78" s="129">
        <f t="shared" si="21"/>
        <v>0.9881222598020795</v>
      </c>
      <c r="W78" s="67" t="e">
        <f>+#REF!-Q78</f>
        <v>#REF!</v>
      </c>
    </row>
    <row r="79" spans="1:108" s="23" customFormat="1" ht="25.5">
      <c r="A79" s="101"/>
      <c r="B79" s="143"/>
      <c r="C79" s="115"/>
      <c r="D79" s="116"/>
      <c r="E79" s="117" t="s">
        <v>166</v>
      </c>
      <c r="F79" s="114">
        <v>54000</v>
      </c>
      <c r="G79" s="114">
        <v>45125</v>
      </c>
      <c r="H79" s="114">
        <v>43500</v>
      </c>
      <c r="I79" s="114">
        <v>36500</v>
      </c>
      <c r="J79" s="114">
        <v>35725</v>
      </c>
      <c r="K79" s="102">
        <v>97.9</v>
      </c>
      <c r="L79" s="114">
        <v>44100</v>
      </c>
      <c r="M79" s="114">
        <v>44100</v>
      </c>
      <c r="N79" s="114">
        <v>38855</v>
      </c>
      <c r="O79" s="114">
        <v>51000</v>
      </c>
      <c r="P79" s="114">
        <v>51000</v>
      </c>
      <c r="Q79" s="114">
        <v>42710</v>
      </c>
      <c r="R79" s="131">
        <f t="shared" si="25"/>
        <v>0.8374509803921568</v>
      </c>
      <c r="S79" s="114">
        <v>21600</v>
      </c>
      <c r="T79" s="114">
        <v>22600</v>
      </c>
      <c r="U79" s="114">
        <v>22300</v>
      </c>
      <c r="V79" s="129">
        <f t="shared" si="21"/>
        <v>0.9867256637168141</v>
      </c>
      <c r="W79" s="67" t="e">
        <f>+#REF!-Q79</f>
        <v>#REF!</v>
      </c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</row>
    <row r="80" spans="1:108" s="23" customFormat="1" ht="29.25" customHeight="1">
      <c r="A80" s="101"/>
      <c r="B80" s="143"/>
      <c r="C80" s="115"/>
      <c r="D80" s="116"/>
      <c r="E80" s="132" t="s">
        <v>96</v>
      </c>
      <c r="F80" s="114">
        <v>830475.2</v>
      </c>
      <c r="G80" s="114">
        <v>817660.634</v>
      </c>
      <c r="H80" s="114">
        <v>834051.6</v>
      </c>
      <c r="I80" s="114">
        <f>+H80</f>
        <v>834051.6</v>
      </c>
      <c r="J80" s="114">
        <v>831966.745</v>
      </c>
      <c r="K80" s="102">
        <v>99.8</v>
      </c>
      <c r="L80" s="114">
        <v>896173.2</v>
      </c>
      <c r="M80" s="114">
        <f>20000+776173.2</f>
        <v>796173.2</v>
      </c>
      <c r="N80" s="114">
        <v>767195.243</v>
      </c>
      <c r="O80" s="114">
        <v>843780</v>
      </c>
      <c r="P80" s="114">
        <v>753780</v>
      </c>
      <c r="Q80" s="114">
        <v>751649.5</v>
      </c>
      <c r="R80" s="131">
        <f t="shared" si="25"/>
        <v>0.9971735784977049</v>
      </c>
      <c r="S80" s="114">
        <v>774630</v>
      </c>
      <c r="T80" s="114">
        <v>713630</v>
      </c>
      <c r="U80" s="114">
        <v>713327</v>
      </c>
      <c r="V80" s="129">
        <f t="shared" si="21"/>
        <v>0.999575410226588</v>
      </c>
      <c r="W80" s="67" t="e">
        <f>+#REF!-Q80</f>
        <v>#REF!</v>
      </c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</row>
    <row r="81" spans="1:23" s="69" customFormat="1" ht="38.25">
      <c r="A81" s="118"/>
      <c r="B81" s="143"/>
      <c r="C81" s="115"/>
      <c r="D81" s="116"/>
      <c r="E81" s="133" t="s">
        <v>110</v>
      </c>
      <c r="F81" s="114"/>
      <c r="G81" s="114"/>
      <c r="H81" s="114"/>
      <c r="I81" s="114"/>
      <c r="J81" s="114"/>
      <c r="K81" s="102"/>
      <c r="L81" s="114">
        <f aca="true" t="shared" si="26" ref="L81:Q81">+L82</f>
        <v>30000</v>
      </c>
      <c r="M81" s="114">
        <f t="shared" si="26"/>
        <v>10000</v>
      </c>
      <c r="N81" s="114">
        <f t="shared" si="26"/>
        <v>4640</v>
      </c>
      <c r="O81" s="114">
        <f t="shared" si="26"/>
        <v>30000</v>
      </c>
      <c r="P81" s="114">
        <f t="shared" si="26"/>
        <v>30000</v>
      </c>
      <c r="Q81" s="114">
        <f t="shared" si="26"/>
        <v>18310</v>
      </c>
      <c r="R81" s="130">
        <f t="shared" si="25"/>
        <v>0.6103333333333333</v>
      </c>
      <c r="S81" s="114">
        <v>80000</v>
      </c>
      <c r="T81" s="114">
        <v>63000</v>
      </c>
      <c r="U81" s="114">
        <v>62784</v>
      </c>
      <c r="V81" s="129">
        <f t="shared" si="21"/>
        <v>0.9965714285714286</v>
      </c>
      <c r="W81" s="67" t="e">
        <f>+#REF!-Q81</f>
        <v>#REF!</v>
      </c>
    </row>
    <row r="82" spans="1:23" s="69" customFormat="1" ht="14.25" customHeight="1" hidden="1">
      <c r="A82" s="118"/>
      <c r="B82" s="143"/>
      <c r="C82" s="115"/>
      <c r="D82" s="116"/>
      <c r="E82" s="117" t="s">
        <v>53</v>
      </c>
      <c r="F82" s="114"/>
      <c r="G82" s="114"/>
      <c r="H82" s="114"/>
      <c r="I82" s="114"/>
      <c r="J82" s="114"/>
      <c r="K82" s="102"/>
      <c r="L82" s="114">
        <v>30000</v>
      </c>
      <c r="M82" s="114">
        <v>10000</v>
      </c>
      <c r="N82" s="114">
        <v>4640</v>
      </c>
      <c r="O82" s="114">
        <v>30000</v>
      </c>
      <c r="P82" s="114">
        <v>30000</v>
      </c>
      <c r="Q82" s="114">
        <v>18310</v>
      </c>
      <c r="R82" s="130">
        <f t="shared" si="25"/>
        <v>0.6103333333333333</v>
      </c>
      <c r="S82" s="114"/>
      <c r="T82" s="114"/>
      <c r="U82" s="114"/>
      <c r="V82" s="129" t="e">
        <f t="shared" si="21"/>
        <v>#DIV/0!</v>
      </c>
      <c r="W82" s="67" t="e">
        <f>+#REF!-Q82</f>
        <v>#REF!</v>
      </c>
    </row>
    <row r="83" spans="1:23" s="69" customFormat="1" ht="14.25" customHeight="1" hidden="1">
      <c r="A83" s="118"/>
      <c r="B83" s="143"/>
      <c r="C83" s="115"/>
      <c r="D83" s="116"/>
      <c r="E83" s="117" t="s">
        <v>136</v>
      </c>
      <c r="F83" s="114"/>
      <c r="G83" s="114"/>
      <c r="H83" s="114"/>
      <c r="I83" s="114"/>
      <c r="J83" s="114"/>
      <c r="K83" s="102"/>
      <c r="L83" s="114"/>
      <c r="M83" s="114"/>
      <c r="N83" s="114"/>
      <c r="O83" s="114"/>
      <c r="P83" s="114"/>
      <c r="Q83" s="114"/>
      <c r="R83" s="130"/>
      <c r="S83" s="114"/>
      <c r="T83" s="114"/>
      <c r="U83" s="114"/>
      <c r="V83" s="129" t="e">
        <f t="shared" si="21"/>
        <v>#DIV/0!</v>
      </c>
      <c r="W83" s="67" t="e">
        <f>+#REF!-Q83</f>
        <v>#REF!</v>
      </c>
    </row>
    <row r="84" spans="1:108" s="23" customFormat="1" ht="28.5" hidden="1">
      <c r="A84" s="101"/>
      <c r="B84" s="142"/>
      <c r="C84" s="89"/>
      <c r="D84" s="103"/>
      <c r="E84" s="112" t="s">
        <v>174</v>
      </c>
      <c r="F84" s="114">
        <v>2180</v>
      </c>
      <c r="G84" s="114">
        <v>123.5</v>
      </c>
      <c r="H84" s="114">
        <v>0</v>
      </c>
      <c r="I84" s="106">
        <f>+H84</f>
        <v>0</v>
      </c>
      <c r="J84" s="106"/>
      <c r="K84" s="102"/>
      <c r="L84" s="106"/>
      <c r="M84" s="106"/>
      <c r="N84" s="106"/>
      <c r="O84" s="106"/>
      <c r="P84" s="106"/>
      <c r="Q84" s="106"/>
      <c r="R84" s="122"/>
      <c r="S84" s="114"/>
      <c r="T84" s="114"/>
      <c r="U84" s="114"/>
      <c r="V84" s="129" t="e">
        <f aca="true" t="shared" si="27" ref="V84:V108">+U84/T84</f>
        <v>#DIV/0!</v>
      </c>
      <c r="W84" s="67" t="e">
        <f>+#REF!-Q84</f>
        <v>#REF!</v>
      </c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</row>
    <row r="85" spans="1:23" s="56" customFormat="1" ht="27.75" customHeight="1">
      <c r="A85" s="123"/>
      <c r="B85" s="144" t="s">
        <v>35</v>
      </c>
      <c r="C85" s="123"/>
      <c r="D85" s="124"/>
      <c r="E85" s="147" t="s">
        <v>18</v>
      </c>
      <c r="F85" s="125">
        <f>F86+F88</f>
        <v>1457918.4</v>
      </c>
      <c r="G85" s="125">
        <f aca="true" t="shared" si="28" ref="G85:Q85">G86+G88</f>
        <v>939221.06</v>
      </c>
      <c r="H85" s="125">
        <f t="shared" si="28"/>
        <v>2200021.4</v>
      </c>
      <c r="I85" s="125">
        <f t="shared" si="28"/>
        <v>1754032.7000000002</v>
      </c>
      <c r="J85" s="125">
        <f t="shared" si="28"/>
        <v>1121261.881</v>
      </c>
      <c r="K85" s="126">
        <v>63.9</v>
      </c>
      <c r="L85" s="125">
        <f t="shared" si="28"/>
        <v>2552154</v>
      </c>
      <c r="M85" s="125">
        <f t="shared" si="28"/>
        <v>2422153.2</v>
      </c>
      <c r="N85" s="125">
        <f t="shared" si="28"/>
        <v>1414898.75</v>
      </c>
      <c r="O85" s="125">
        <f t="shared" si="28"/>
        <v>2487409.5</v>
      </c>
      <c r="P85" s="125">
        <f t="shared" si="28"/>
        <v>2316003.9</v>
      </c>
      <c r="Q85" s="125">
        <f t="shared" si="28"/>
        <v>1476418.525</v>
      </c>
      <c r="R85" s="125"/>
      <c r="S85" s="125">
        <f>S86+S88</f>
        <v>2481595.9000000004</v>
      </c>
      <c r="T85" s="125">
        <f>T86+T88</f>
        <v>2965689.9000000004</v>
      </c>
      <c r="U85" s="125">
        <f>U86+U88</f>
        <v>2254753.2</v>
      </c>
      <c r="V85" s="100">
        <f>+U85/T85</f>
        <v>0.7602794884252733</v>
      </c>
      <c r="W85" s="67" t="e">
        <f>+#REF!-Q85</f>
        <v>#REF!</v>
      </c>
    </row>
    <row r="86" spans="1:108" s="21" customFormat="1" ht="27.75" customHeight="1">
      <c r="A86" s="101"/>
      <c r="B86" s="92"/>
      <c r="C86" s="89" t="s">
        <v>0</v>
      </c>
      <c r="D86" s="90"/>
      <c r="E86" s="91" t="s">
        <v>18</v>
      </c>
      <c r="F86" s="127">
        <f>F87</f>
        <v>303937.6</v>
      </c>
      <c r="G86" s="127">
        <f aca="true" t="shared" si="29" ref="G86:U86">G87</f>
        <v>285141.7</v>
      </c>
      <c r="H86" s="127">
        <f t="shared" si="29"/>
        <v>313943.8</v>
      </c>
      <c r="I86" s="127">
        <f t="shared" si="29"/>
        <v>390455.1</v>
      </c>
      <c r="J86" s="127">
        <f t="shared" si="29"/>
        <v>346255.172</v>
      </c>
      <c r="K86" s="127">
        <v>88.7</v>
      </c>
      <c r="L86" s="127">
        <f t="shared" si="29"/>
        <v>467840.8</v>
      </c>
      <c r="M86" s="127">
        <f t="shared" si="29"/>
        <v>467840</v>
      </c>
      <c r="N86" s="127">
        <f t="shared" si="29"/>
        <v>408506.291</v>
      </c>
      <c r="O86" s="127">
        <f t="shared" si="29"/>
        <v>428198.1</v>
      </c>
      <c r="P86" s="127">
        <f t="shared" si="29"/>
        <v>428198.1</v>
      </c>
      <c r="Q86" s="127">
        <f t="shared" si="29"/>
        <v>400112.24</v>
      </c>
      <c r="R86" s="94">
        <f t="shared" si="25"/>
        <v>0.9344091905125221</v>
      </c>
      <c r="S86" s="127">
        <f t="shared" si="29"/>
        <v>643902.3</v>
      </c>
      <c r="T86" s="127">
        <f t="shared" si="29"/>
        <v>643902.3</v>
      </c>
      <c r="U86" s="127">
        <f t="shared" si="29"/>
        <v>608139.1</v>
      </c>
      <c r="V86" s="129">
        <f t="shared" si="27"/>
        <v>0.9444586546747852</v>
      </c>
      <c r="W86" s="67" t="e">
        <f>+#REF!-Q86</f>
        <v>#REF!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23" s="12" customFormat="1" ht="63.75">
      <c r="A87" s="101"/>
      <c r="B87" s="140"/>
      <c r="C87" s="101"/>
      <c r="D87" s="107"/>
      <c r="E87" s="108" t="s">
        <v>97</v>
      </c>
      <c r="F87" s="105">
        <v>303937.6</v>
      </c>
      <c r="G87" s="105">
        <v>285141.7</v>
      </c>
      <c r="H87" s="105">
        <v>313943.8</v>
      </c>
      <c r="I87" s="106">
        <v>390455.1</v>
      </c>
      <c r="J87" s="105">
        <v>346255.172</v>
      </c>
      <c r="K87" s="102">
        <v>88.7</v>
      </c>
      <c r="L87" s="105">
        <v>467840.8</v>
      </c>
      <c r="M87" s="106">
        <v>467840</v>
      </c>
      <c r="N87" s="106">
        <v>408506.291</v>
      </c>
      <c r="O87" s="106">
        <v>428198.1</v>
      </c>
      <c r="P87" s="106">
        <v>428198.1</v>
      </c>
      <c r="Q87" s="106">
        <v>400112.24</v>
      </c>
      <c r="R87" s="94">
        <f t="shared" si="25"/>
        <v>0.9344091905125221</v>
      </c>
      <c r="S87" s="106">
        <v>643902.3</v>
      </c>
      <c r="T87" s="149">
        <v>643902.3</v>
      </c>
      <c r="U87" s="149">
        <v>608139.1</v>
      </c>
      <c r="V87" s="129">
        <f t="shared" si="27"/>
        <v>0.9444586546747852</v>
      </c>
      <c r="W87" s="67" t="e">
        <f>+#REF!-Q87</f>
        <v>#REF!</v>
      </c>
    </row>
    <row r="88" spans="1:108" s="21" customFormat="1" ht="51">
      <c r="A88" s="101"/>
      <c r="B88" s="92"/>
      <c r="C88" s="90" t="s">
        <v>2</v>
      </c>
      <c r="D88" s="90"/>
      <c r="E88" s="136" t="s">
        <v>41</v>
      </c>
      <c r="F88" s="127">
        <f>F89+F90+F91+F92+F94+F95+F96+F98+F99+F101+F102</f>
        <v>1153980.8</v>
      </c>
      <c r="G88" s="127">
        <f>G89+G90+G91+G92+G94+G95+G96+G98+G99+G101+G102</f>
        <v>654079.36</v>
      </c>
      <c r="H88" s="127">
        <f>H89+H90+H91+H92+H94+H95+H96+H98+H99+H101+H102</f>
        <v>1886077.6</v>
      </c>
      <c r="I88" s="127">
        <f>I89+I90+I91+I92+I94+I95+I96+I98+I99+I101+I102</f>
        <v>1363577.6</v>
      </c>
      <c r="J88" s="127">
        <f>J89+J90+J91+J92+J94+J95+J96+J98+J99+J101+J102</f>
        <v>775006.7089999999</v>
      </c>
      <c r="K88" s="102">
        <v>56.8</v>
      </c>
      <c r="L88" s="127">
        <f>L89+L90+L91+L92+L94+L95+L96+L98+L99+L101+L102+L103</f>
        <v>2084313.2</v>
      </c>
      <c r="M88" s="127">
        <f>M89+M90+M91+M92+M94+M95+M96+M98+M99+M101+M102+M103</f>
        <v>1954313.2</v>
      </c>
      <c r="N88" s="127">
        <f>N89+N90+N91+N92+N94+N95+N96+N98+N99+N101+N102+N103</f>
        <v>1006392.459</v>
      </c>
      <c r="O88" s="127">
        <f>O89+O90+O91+O92+O94+O95+O96+O98+O99+O101+O102+O103+O104</f>
        <v>2059211.4000000001</v>
      </c>
      <c r="P88" s="127">
        <f>P89+P90+P91+P92+P94+P95+P96+P98+P99+P101+P102+P103+P104</f>
        <v>1887805.8</v>
      </c>
      <c r="Q88" s="127">
        <f>Q89+Q90+Q91+Q92+Q94+Q95+Q96+Q98+Q99+Q101+Q102+Q103+Q104</f>
        <v>1076306.285</v>
      </c>
      <c r="R88" s="94">
        <f t="shared" si="25"/>
        <v>0.5701361257603933</v>
      </c>
      <c r="S88" s="127">
        <f>S89+S90+S91+S92+S94+S95+S96+S98+S99+S101+S102+S103+S104+S107+S105+S106</f>
        <v>1837693.6</v>
      </c>
      <c r="T88" s="127">
        <f>T89+T90+T91+T92+T94+T95+T96+T98+T99+T101+T102+T103+T104+T107+T105+T106</f>
        <v>2321787.6</v>
      </c>
      <c r="U88" s="127">
        <f>U89+U90+U91+U92+U94+U95+U96+U98+U99+U101+U102+U103+U104+U107+U105+U106</f>
        <v>1646614.1</v>
      </c>
      <c r="V88" s="129">
        <f t="shared" si="27"/>
        <v>0.7092010052943689</v>
      </c>
      <c r="W88" s="67" t="e">
        <f>+#REF!-Q88</f>
        <v>#REF!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23" customFormat="1" ht="42.75" customHeight="1">
      <c r="A89" s="101"/>
      <c r="B89" s="92"/>
      <c r="C89" s="89"/>
      <c r="D89" s="103"/>
      <c r="E89" s="104" t="s">
        <v>170</v>
      </c>
      <c r="F89" s="106">
        <v>19100</v>
      </c>
      <c r="G89" s="106">
        <v>9177.15</v>
      </c>
      <c r="H89" s="106">
        <v>15000</v>
      </c>
      <c r="I89" s="106">
        <f>+H89</f>
        <v>15000</v>
      </c>
      <c r="J89" s="114">
        <v>11842.5</v>
      </c>
      <c r="K89" s="102">
        <v>79</v>
      </c>
      <c r="L89" s="114">
        <v>12000</v>
      </c>
      <c r="M89" s="106">
        <v>12000</v>
      </c>
      <c r="N89" s="106">
        <v>10056.89</v>
      </c>
      <c r="O89" s="106">
        <v>12000</v>
      </c>
      <c r="P89" s="106">
        <v>12000</v>
      </c>
      <c r="Q89" s="106">
        <v>5607.46</v>
      </c>
      <c r="R89" s="94">
        <f t="shared" si="25"/>
        <v>0.46728833333333336</v>
      </c>
      <c r="S89" s="106">
        <v>14100</v>
      </c>
      <c r="T89" s="106">
        <v>14100</v>
      </c>
      <c r="U89" s="106">
        <v>11115.6</v>
      </c>
      <c r="V89" s="129">
        <f t="shared" si="27"/>
        <v>0.788340425531915</v>
      </c>
      <c r="W89" s="67" t="e">
        <f>+#REF!-Q89</f>
        <v>#REF!</v>
      </c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</row>
    <row r="90" spans="1:108" s="23" customFormat="1" ht="30.75" customHeight="1">
      <c r="A90" s="101"/>
      <c r="B90" s="92"/>
      <c r="C90" s="89"/>
      <c r="D90" s="103"/>
      <c r="E90" s="104" t="s">
        <v>125</v>
      </c>
      <c r="F90" s="106">
        <v>784730</v>
      </c>
      <c r="G90" s="106">
        <v>320524.993</v>
      </c>
      <c r="H90" s="106">
        <v>1012441.6</v>
      </c>
      <c r="I90" s="106">
        <v>972441.6</v>
      </c>
      <c r="J90" s="106">
        <v>420581.346</v>
      </c>
      <c r="K90" s="102">
        <v>43.3</v>
      </c>
      <c r="L90" s="106">
        <v>1170791</v>
      </c>
      <c r="M90" s="106">
        <f>50000+1170791</f>
        <v>1220791</v>
      </c>
      <c r="N90" s="106">
        <v>478252.691</v>
      </c>
      <c r="O90" s="106">
        <v>1105070.1</v>
      </c>
      <c r="P90" s="106">
        <v>1075070.1</v>
      </c>
      <c r="Q90" s="106">
        <v>463073.221</v>
      </c>
      <c r="R90" s="94">
        <f t="shared" si="25"/>
        <v>0.4307376988719154</v>
      </c>
      <c r="S90" s="106">
        <v>1080154.1</v>
      </c>
      <c r="T90" s="106">
        <v>1080154.1</v>
      </c>
      <c r="U90" s="106">
        <v>423164.5</v>
      </c>
      <c r="V90" s="129">
        <f t="shared" si="27"/>
        <v>0.3917630826934786</v>
      </c>
      <c r="W90" s="67" t="e">
        <f>+#REF!-Q90</f>
        <v>#REF!</v>
      </c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</row>
    <row r="91" spans="1:108" s="23" customFormat="1" ht="25.5">
      <c r="A91" s="101"/>
      <c r="B91" s="92"/>
      <c r="C91" s="89"/>
      <c r="D91" s="103"/>
      <c r="E91" s="104" t="s">
        <v>171</v>
      </c>
      <c r="F91" s="106">
        <v>98000</v>
      </c>
      <c r="G91" s="106">
        <v>95964.962</v>
      </c>
      <c r="H91" s="106">
        <v>98000</v>
      </c>
      <c r="I91" s="106">
        <v>93000</v>
      </c>
      <c r="J91" s="106">
        <v>90436.256</v>
      </c>
      <c r="K91" s="102">
        <v>97.2</v>
      </c>
      <c r="L91" s="106">
        <v>98000</v>
      </c>
      <c r="M91" s="106">
        <v>98000</v>
      </c>
      <c r="N91" s="106">
        <v>73428.037</v>
      </c>
      <c r="O91" s="106">
        <v>80000</v>
      </c>
      <c r="P91" s="106">
        <v>30000</v>
      </c>
      <c r="Q91" s="106">
        <v>12508.68</v>
      </c>
      <c r="R91" s="94">
        <f t="shared" si="25"/>
        <v>0.416956</v>
      </c>
      <c r="S91" s="106">
        <v>90000</v>
      </c>
      <c r="T91" s="106">
        <v>90000</v>
      </c>
      <c r="U91" s="106">
        <v>87738.6</v>
      </c>
      <c r="V91" s="129">
        <f t="shared" si="27"/>
        <v>0.9748733333333334</v>
      </c>
      <c r="W91" s="134" t="e">
        <f>+#REF!-Q91</f>
        <v>#REF!</v>
      </c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</row>
    <row r="92" spans="1:23" s="69" customFormat="1" ht="25.5">
      <c r="A92" s="118"/>
      <c r="B92" s="127"/>
      <c r="C92" s="115"/>
      <c r="D92" s="116"/>
      <c r="E92" s="117" t="s">
        <v>135</v>
      </c>
      <c r="F92" s="114">
        <v>50853</v>
      </c>
      <c r="G92" s="114">
        <v>50735.635</v>
      </c>
      <c r="H92" s="114">
        <f>+H93</f>
        <v>50000</v>
      </c>
      <c r="I92" s="114">
        <f aca="true" t="shared" si="30" ref="I92:O92">+I93</f>
        <v>66000</v>
      </c>
      <c r="J92" s="114">
        <f t="shared" si="30"/>
        <v>61250.5</v>
      </c>
      <c r="K92" s="114">
        <f t="shared" si="30"/>
        <v>0</v>
      </c>
      <c r="L92" s="114">
        <f t="shared" si="30"/>
        <v>80000</v>
      </c>
      <c r="M92" s="114">
        <f t="shared" si="30"/>
        <v>80000</v>
      </c>
      <c r="N92" s="114">
        <f t="shared" si="30"/>
        <v>79987.6</v>
      </c>
      <c r="O92" s="114">
        <f t="shared" si="30"/>
        <v>80000</v>
      </c>
      <c r="P92" s="114">
        <f>+P93</f>
        <v>80000</v>
      </c>
      <c r="Q92" s="114">
        <f>+Q93</f>
        <v>40886.99</v>
      </c>
      <c r="R92" s="131">
        <f t="shared" si="25"/>
        <v>0.511087375</v>
      </c>
      <c r="S92" s="114">
        <f>+S93</f>
        <v>50000</v>
      </c>
      <c r="T92" s="114">
        <f>+T93</f>
        <v>30000</v>
      </c>
      <c r="U92" s="114">
        <f>+U93</f>
        <v>28775.1</v>
      </c>
      <c r="V92" s="129">
        <f t="shared" si="27"/>
        <v>0.95917</v>
      </c>
      <c r="W92" s="67" t="e">
        <f>+#REF!-Q92</f>
        <v>#REF!</v>
      </c>
    </row>
    <row r="93" spans="1:23" s="69" customFormat="1" ht="14.25">
      <c r="A93" s="118"/>
      <c r="B93" s="127"/>
      <c r="C93" s="115"/>
      <c r="D93" s="116"/>
      <c r="E93" s="117" t="s">
        <v>124</v>
      </c>
      <c r="F93" s="114"/>
      <c r="G93" s="114"/>
      <c r="H93" s="114">
        <v>50000</v>
      </c>
      <c r="I93" s="114">
        <v>66000</v>
      </c>
      <c r="J93" s="114">
        <v>61250.5</v>
      </c>
      <c r="K93" s="102"/>
      <c r="L93" s="114">
        <v>80000</v>
      </c>
      <c r="M93" s="114">
        <v>80000</v>
      </c>
      <c r="N93" s="114">
        <v>79987.6</v>
      </c>
      <c r="O93" s="114">
        <v>80000</v>
      </c>
      <c r="P93" s="114">
        <v>80000</v>
      </c>
      <c r="Q93" s="114">
        <v>40886.99</v>
      </c>
      <c r="R93" s="131">
        <f t="shared" si="25"/>
        <v>0.511087375</v>
      </c>
      <c r="S93" s="114">
        <v>50000</v>
      </c>
      <c r="T93" s="149">
        <v>30000</v>
      </c>
      <c r="U93" s="149">
        <v>28775.1</v>
      </c>
      <c r="V93" s="129">
        <f t="shared" si="27"/>
        <v>0.95917</v>
      </c>
      <c r="W93" s="67" t="e">
        <f>+#REF!-Q93</f>
        <v>#REF!</v>
      </c>
    </row>
    <row r="94" spans="1:23" s="12" customFormat="1" ht="46.5" customHeight="1">
      <c r="A94" s="101"/>
      <c r="B94" s="140"/>
      <c r="C94" s="101"/>
      <c r="D94" s="107"/>
      <c r="E94" s="108" t="s">
        <v>167</v>
      </c>
      <c r="F94" s="105">
        <v>31945.9</v>
      </c>
      <c r="G94" s="105">
        <v>31429.802</v>
      </c>
      <c r="H94" s="105">
        <v>30504.9</v>
      </c>
      <c r="I94" s="106">
        <f>+H94</f>
        <v>30504.9</v>
      </c>
      <c r="J94" s="105">
        <v>29611.653</v>
      </c>
      <c r="K94" s="102">
        <v>97.1</v>
      </c>
      <c r="L94" s="105">
        <v>29894.7</v>
      </c>
      <c r="M94" s="106">
        <v>29894.7</v>
      </c>
      <c r="N94" s="106">
        <v>28727.408</v>
      </c>
      <c r="O94" s="106">
        <v>35383.5</v>
      </c>
      <c r="P94" s="106">
        <v>35383.4</v>
      </c>
      <c r="Q94" s="106">
        <v>35162.958</v>
      </c>
      <c r="R94" s="94">
        <f t="shared" si="25"/>
        <v>0.9937699034010298</v>
      </c>
      <c r="S94" s="114">
        <v>36990.7</v>
      </c>
      <c r="T94" s="114">
        <v>36990.7</v>
      </c>
      <c r="U94" s="114">
        <v>35991.8</v>
      </c>
      <c r="V94" s="129">
        <f t="shared" si="27"/>
        <v>0.9729959151894937</v>
      </c>
      <c r="W94" s="67" t="e">
        <f>+#REF!-Q94</f>
        <v>#REF!</v>
      </c>
    </row>
    <row r="95" spans="1:108" s="23" customFormat="1" ht="89.25">
      <c r="A95" s="101"/>
      <c r="B95" s="92"/>
      <c r="C95" s="89"/>
      <c r="D95" s="103"/>
      <c r="E95" s="104" t="s">
        <v>168</v>
      </c>
      <c r="F95" s="106">
        <v>103351.9</v>
      </c>
      <c r="G95" s="106">
        <v>95737.718</v>
      </c>
      <c r="H95" s="106">
        <v>114131.1</v>
      </c>
      <c r="I95" s="106">
        <f>+H95</f>
        <v>114131.1</v>
      </c>
      <c r="J95" s="106">
        <v>108176.124</v>
      </c>
      <c r="K95" s="102">
        <v>94.8</v>
      </c>
      <c r="L95" s="106">
        <v>135291.2</v>
      </c>
      <c r="M95" s="106">
        <v>135291.2</v>
      </c>
      <c r="N95" s="106">
        <v>121673.656</v>
      </c>
      <c r="O95" s="106">
        <v>162354.6</v>
      </c>
      <c r="P95" s="106">
        <v>155595</v>
      </c>
      <c r="Q95" s="106">
        <v>142251.795</v>
      </c>
      <c r="R95" s="94">
        <f t="shared" si="25"/>
        <v>0.9142439988431506</v>
      </c>
      <c r="S95" s="114">
        <v>131448.8</v>
      </c>
      <c r="T95" s="106">
        <v>123448.8</v>
      </c>
      <c r="U95" s="106">
        <v>123206.4</v>
      </c>
      <c r="V95" s="129">
        <f t="shared" si="27"/>
        <v>0.9980364329179384</v>
      </c>
      <c r="W95" s="67" t="e">
        <f>+#REF!-Q95</f>
        <v>#REF!</v>
      </c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</row>
    <row r="96" spans="1:23" s="69" customFormat="1" ht="51">
      <c r="A96" s="118"/>
      <c r="B96" s="127"/>
      <c r="C96" s="115"/>
      <c r="D96" s="116"/>
      <c r="E96" s="117" t="s">
        <v>169</v>
      </c>
      <c r="F96" s="114">
        <f>+F97</f>
        <v>65000</v>
      </c>
      <c r="G96" s="114">
        <f>+G97</f>
        <v>50509.1</v>
      </c>
      <c r="H96" s="114">
        <f>+H97</f>
        <v>65000</v>
      </c>
      <c r="I96" s="114">
        <f>+H96</f>
        <v>65000</v>
      </c>
      <c r="J96" s="114">
        <f>J97</f>
        <v>53108.33</v>
      </c>
      <c r="K96" s="102">
        <v>81.7</v>
      </c>
      <c r="L96" s="114">
        <f aca="true" t="shared" si="31" ref="L96:Q96">L97</f>
        <v>52336.3</v>
      </c>
      <c r="M96" s="114">
        <f t="shared" si="31"/>
        <v>52336.3</v>
      </c>
      <c r="N96" s="114">
        <f t="shared" si="31"/>
        <v>52336.3</v>
      </c>
      <c r="O96" s="114">
        <f t="shared" si="31"/>
        <v>68403.2</v>
      </c>
      <c r="P96" s="114">
        <f t="shared" si="31"/>
        <v>83757.3</v>
      </c>
      <c r="Q96" s="114">
        <f t="shared" si="31"/>
        <v>82641.771</v>
      </c>
      <c r="R96" s="131">
        <f t="shared" si="25"/>
        <v>0.9866814116500889</v>
      </c>
      <c r="S96" s="114">
        <f>+S97</f>
        <v>54000</v>
      </c>
      <c r="T96" s="114">
        <f>+T97</f>
        <v>54000</v>
      </c>
      <c r="U96" s="114">
        <f>+U97</f>
        <v>47862.7</v>
      </c>
      <c r="V96" s="129">
        <f t="shared" si="27"/>
        <v>0.8863462962962962</v>
      </c>
      <c r="W96" s="67" t="e">
        <f>+#REF!-Q96</f>
        <v>#REF!</v>
      </c>
    </row>
    <row r="97" spans="1:23" s="69" customFormat="1" ht="21.75" customHeight="1">
      <c r="A97" s="118"/>
      <c r="B97" s="127"/>
      <c r="C97" s="115"/>
      <c r="D97" s="116"/>
      <c r="E97" s="117" t="s">
        <v>118</v>
      </c>
      <c r="F97" s="114">
        <v>65000</v>
      </c>
      <c r="G97" s="114">
        <v>50509.1</v>
      </c>
      <c r="H97" s="114">
        <f>+'[1]kataroxakan 2012'!$J$102</f>
        <v>65000</v>
      </c>
      <c r="I97" s="114">
        <f>+H97</f>
        <v>65000</v>
      </c>
      <c r="J97" s="114">
        <v>53108.33</v>
      </c>
      <c r="K97" s="102">
        <v>81.7</v>
      </c>
      <c r="L97" s="114">
        <v>52336.3</v>
      </c>
      <c r="M97" s="114">
        <v>52336.3</v>
      </c>
      <c r="N97" s="114">
        <v>52336.3</v>
      </c>
      <c r="O97" s="114">
        <v>68403.2</v>
      </c>
      <c r="P97" s="114">
        <v>83757.3</v>
      </c>
      <c r="Q97" s="114">
        <v>82641.771</v>
      </c>
      <c r="R97" s="131">
        <f t="shared" si="25"/>
        <v>0.9866814116500889</v>
      </c>
      <c r="S97" s="114">
        <v>54000</v>
      </c>
      <c r="T97" s="149">
        <v>54000</v>
      </c>
      <c r="U97" s="149">
        <v>47862.7</v>
      </c>
      <c r="V97" s="129">
        <f t="shared" si="27"/>
        <v>0.8863462962962962</v>
      </c>
      <c r="W97" s="67" t="e">
        <f>+#REF!-Q97</f>
        <v>#REF!</v>
      </c>
    </row>
    <row r="98" spans="1:108" s="23" customFormat="1" ht="25.5">
      <c r="A98" s="101"/>
      <c r="B98" s="92"/>
      <c r="C98" s="89"/>
      <c r="D98" s="103"/>
      <c r="E98" s="104" t="s">
        <v>100</v>
      </c>
      <c r="F98" s="106">
        <v>1000</v>
      </c>
      <c r="G98" s="106">
        <v>0</v>
      </c>
      <c r="H98" s="106">
        <v>1000</v>
      </c>
      <c r="I98" s="106">
        <f>+H98</f>
        <v>1000</v>
      </c>
      <c r="J98" s="114">
        <v>0</v>
      </c>
      <c r="K98" s="102"/>
      <c r="L98" s="114">
        <v>1000</v>
      </c>
      <c r="M98" s="106">
        <v>1000</v>
      </c>
      <c r="N98" s="106">
        <v>0</v>
      </c>
      <c r="O98" s="106">
        <v>1000</v>
      </c>
      <c r="P98" s="106">
        <v>1000</v>
      </c>
      <c r="Q98" s="106">
        <v>0</v>
      </c>
      <c r="R98" s="94">
        <f t="shared" si="25"/>
        <v>0</v>
      </c>
      <c r="S98" s="106">
        <v>1000</v>
      </c>
      <c r="T98" s="106">
        <v>0</v>
      </c>
      <c r="U98" s="106">
        <v>0</v>
      </c>
      <c r="V98" s="129"/>
      <c r="W98" s="67" t="e">
        <f>+#REF!-Q98</f>
        <v>#REF!</v>
      </c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</row>
    <row r="99" spans="1:108" s="23" customFormat="1" ht="48" customHeight="1" hidden="1">
      <c r="A99" s="101"/>
      <c r="B99" s="92"/>
      <c r="C99" s="89"/>
      <c r="D99" s="103"/>
      <c r="E99" s="104" t="s">
        <v>101</v>
      </c>
      <c r="F99" s="106">
        <v>0</v>
      </c>
      <c r="G99" s="106">
        <v>0</v>
      </c>
      <c r="H99" s="106">
        <f>H100</f>
        <v>500000</v>
      </c>
      <c r="I99" s="106">
        <f>I100</f>
        <v>6500</v>
      </c>
      <c r="J99" s="106">
        <f>J100</f>
        <v>0</v>
      </c>
      <c r="K99" s="102"/>
      <c r="L99" s="106"/>
      <c r="M99" s="106"/>
      <c r="N99" s="106"/>
      <c r="O99" s="106"/>
      <c r="P99" s="106"/>
      <c r="Q99" s="106"/>
      <c r="R99" s="94" t="e">
        <f t="shared" si="25"/>
        <v>#DIV/0!</v>
      </c>
      <c r="S99" s="106"/>
      <c r="T99" s="106"/>
      <c r="U99" s="106"/>
      <c r="V99" s="129" t="e">
        <f t="shared" si="27"/>
        <v>#DIV/0!</v>
      </c>
      <c r="W99" s="67" t="e">
        <f>+#REF!-Q99</f>
        <v>#REF!</v>
      </c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</row>
    <row r="100" spans="1:108" s="23" customFormat="1" ht="17.25" customHeight="1" hidden="1">
      <c r="A100" s="101"/>
      <c r="B100" s="92"/>
      <c r="C100" s="89"/>
      <c r="D100" s="103"/>
      <c r="E100" s="104" t="s">
        <v>53</v>
      </c>
      <c r="F100" s="106"/>
      <c r="G100" s="106"/>
      <c r="H100" s="106">
        <f>+'[1]kataroxakan 2012'!$J$104</f>
        <v>500000</v>
      </c>
      <c r="I100" s="106">
        <v>6500</v>
      </c>
      <c r="J100" s="114">
        <v>0</v>
      </c>
      <c r="K100" s="102"/>
      <c r="L100" s="114"/>
      <c r="M100" s="106"/>
      <c r="N100" s="106"/>
      <c r="O100" s="106"/>
      <c r="P100" s="106"/>
      <c r="Q100" s="106"/>
      <c r="R100" s="94" t="e">
        <f t="shared" si="25"/>
        <v>#DIV/0!</v>
      </c>
      <c r="S100" s="106"/>
      <c r="T100" s="106"/>
      <c r="U100" s="106"/>
      <c r="V100" s="129" t="e">
        <f t="shared" si="27"/>
        <v>#DIV/0!</v>
      </c>
      <c r="W100" s="67" t="e">
        <f>+#REF!-Q100</f>
        <v>#REF!</v>
      </c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</row>
    <row r="101" spans="1:108" s="23" customFormat="1" ht="38.25">
      <c r="A101" s="101"/>
      <c r="B101" s="92"/>
      <c r="C101" s="89"/>
      <c r="D101" s="103"/>
      <c r="E101" s="128" t="s">
        <v>172</v>
      </c>
      <c r="F101" s="106"/>
      <c r="G101" s="106"/>
      <c r="H101" s="106"/>
      <c r="I101" s="106"/>
      <c r="J101" s="114"/>
      <c r="K101" s="102"/>
      <c r="L101" s="114">
        <v>5000</v>
      </c>
      <c r="M101" s="106">
        <v>5000</v>
      </c>
      <c r="N101" s="106">
        <v>4999.8</v>
      </c>
      <c r="O101" s="106">
        <v>10000</v>
      </c>
      <c r="P101" s="106">
        <v>10000</v>
      </c>
      <c r="Q101" s="106">
        <v>0</v>
      </c>
      <c r="R101" s="94">
        <f t="shared" si="25"/>
        <v>0</v>
      </c>
      <c r="S101" s="106">
        <v>5000</v>
      </c>
      <c r="T101" s="106">
        <v>5000</v>
      </c>
      <c r="U101" s="106">
        <v>4216.5</v>
      </c>
      <c r="V101" s="129">
        <f t="shared" si="27"/>
        <v>0.8433</v>
      </c>
      <c r="W101" s="67" t="e">
        <f>+#REF!-Q101</f>
        <v>#REF!</v>
      </c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</row>
    <row r="102" spans="1:108" s="23" customFormat="1" ht="93.75" customHeight="1" hidden="1">
      <c r="A102" s="101"/>
      <c r="B102" s="92"/>
      <c r="C102" s="89"/>
      <c r="D102" s="103"/>
      <c r="E102" s="128" t="s">
        <v>112</v>
      </c>
      <c r="F102" s="106"/>
      <c r="G102" s="106"/>
      <c r="H102" s="106"/>
      <c r="I102" s="106"/>
      <c r="J102" s="114"/>
      <c r="K102" s="102"/>
      <c r="L102" s="114"/>
      <c r="M102" s="106"/>
      <c r="N102" s="106"/>
      <c r="O102" s="106"/>
      <c r="P102" s="106"/>
      <c r="Q102" s="106">
        <v>0</v>
      </c>
      <c r="R102" s="94" t="e">
        <f t="shared" si="25"/>
        <v>#DIV/0!</v>
      </c>
      <c r="S102" s="106"/>
      <c r="T102" s="106"/>
      <c r="U102" s="106"/>
      <c r="V102" s="129" t="e">
        <f t="shared" si="27"/>
        <v>#DIV/0!</v>
      </c>
      <c r="W102" s="67" t="e">
        <f>+#REF!-Q102</f>
        <v>#REF!</v>
      </c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</row>
    <row r="103" spans="1:108" s="23" customFormat="1" ht="25.5" hidden="1">
      <c r="A103" s="101"/>
      <c r="B103" s="92"/>
      <c r="C103" s="89"/>
      <c r="D103" s="103"/>
      <c r="E103" s="128" t="s">
        <v>119</v>
      </c>
      <c r="F103" s="106"/>
      <c r="G103" s="106"/>
      <c r="H103" s="106"/>
      <c r="I103" s="106"/>
      <c r="J103" s="114"/>
      <c r="K103" s="102"/>
      <c r="L103" s="114">
        <v>500000</v>
      </c>
      <c r="M103" s="106">
        <f>160000+160000</f>
        <v>320000</v>
      </c>
      <c r="N103" s="106">
        <v>156930.077</v>
      </c>
      <c r="O103" s="106">
        <v>500000</v>
      </c>
      <c r="P103" s="106">
        <v>400000</v>
      </c>
      <c r="Q103" s="106">
        <v>289309.41</v>
      </c>
      <c r="R103" s="94">
        <f t="shared" si="25"/>
        <v>0.723273525</v>
      </c>
      <c r="S103" s="106"/>
      <c r="T103" s="106"/>
      <c r="U103" s="106"/>
      <c r="V103" s="129" t="e">
        <f t="shared" si="27"/>
        <v>#DIV/0!</v>
      </c>
      <c r="W103" s="135" t="e">
        <f>+#REF!-Q103</f>
        <v>#REF!</v>
      </c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</row>
    <row r="104" spans="1:108" s="23" customFormat="1" ht="25.5">
      <c r="A104" s="101"/>
      <c r="B104" s="92"/>
      <c r="C104" s="89"/>
      <c r="D104" s="103"/>
      <c r="E104" s="128" t="s">
        <v>120</v>
      </c>
      <c r="F104" s="106"/>
      <c r="G104" s="106"/>
      <c r="H104" s="106"/>
      <c r="I104" s="106"/>
      <c r="J104" s="114"/>
      <c r="K104" s="102"/>
      <c r="L104" s="114"/>
      <c r="M104" s="106"/>
      <c r="N104" s="106"/>
      <c r="O104" s="106">
        <v>5000</v>
      </c>
      <c r="P104" s="106">
        <v>5000</v>
      </c>
      <c r="Q104" s="106">
        <v>4864</v>
      </c>
      <c r="R104" s="94">
        <f t="shared" si="25"/>
        <v>0.9728</v>
      </c>
      <c r="S104" s="106">
        <v>10000</v>
      </c>
      <c r="T104" s="106">
        <v>10000</v>
      </c>
      <c r="U104" s="106">
        <v>9662.8</v>
      </c>
      <c r="V104" s="129">
        <f t="shared" si="27"/>
        <v>0.9662799999999999</v>
      </c>
      <c r="W104" s="67" t="e">
        <f>+#REF!-Q104</f>
        <v>#REF!</v>
      </c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</row>
    <row r="105" spans="1:108" s="23" customFormat="1" ht="89.25">
      <c r="A105" s="101"/>
      <c r="B105" s="92"/>
      <c r="C105" s="89"/>
      <c r="D105" s="103"/>
      <c r="E105" s="128" t="s">
        <v>180</v>
      </c>
      <c r="F105" s="106"/>
      <c r="G105" s="106"/>
      <c r="H105" s="106"/>
      <c r="I105" s="106"/>
      <c r="J105" s="114"/>
      <c r="K105" s="102"/>
      <c r="L105" s="114"/>
      <c r="M105" s="106"/>
      <c r="N105" s="106"/>
      <c r="O105" s="106"/>
      <c r="P105" s="106"/>
      <c r="Q105" s="106"/>
      <c r="R105" s="94"/>
      <c r="S105" s="106">
        <v>240000</v>
      </c>
      <c r="T105" s="106">
        <v>238000</v>
      </c>
      <c r="U105" s="106">
        <v>237388</v>
      </c>
      <c r="V105" s="129">
        <f t="shared" si="27"/>
        <v>0.9974285714285714</v>
      </c>
      <c r="W105" s="67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</row>
    <row r="106" spans="1:108" s="23" customFormat="1" ht="76.5">
      <c r="A106" s="101"/>
      <c r="B106" s="92"/>
      <c r="C106" s="89"/>
      <c r="D106" s="103"/>
      <c r="E106" s="128" t="s">
        <v>181</v>
      </c>
      <c r="F106" s="106"/>
      <c r="G106" s="106"/>
      <c r="H106" s="106"/>
      <c r="I106" s="106"/>
      <c r="J106" s="114"/>
      <c r="K106" s="102"/>
      <c r="L106" s="114"/>
      <c r="M106" s="106"/>
      <c r="N106" s="106"/>
      <c r="O106" s="106"/>
      <c r="P106" s="106"/>
      <c r="Q106" s="106"/>
      <c r="R106" s="94"/>
      <c r="S106" s="106">
        <v>125000</v>
      </c>
      <c r="T106" s="106">
        <v>122000</v>
      </c>
      <c r="U106" s="106">
        <v>119398.1</v>
      </c>
      <c r="V106" s="129">
        <f t="shared" si="27"/>
        <v>0.9786729508196722</v>
      </c>
      <c r="W106" s="67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</row>
    <row r="107" spans="1:108" s="23" customFormat="1" ht="38.25">
      <c r="A107" s="101"/>
      <c r="B107" s="92"/>
      <c r="C107" s="89"/>
      <c r="D107" s="103"/>
      <c r="E107" s="128" t="s">
        <v>175</v>
      </c>
      <c r="F107" s="106"/>
      <c r="G107" s="106"/>
      <c r="H107" s="106"/>
      <c r="I107" s="106"/>
      <c r="J107" s="114"/>
      <c r="K107" s="102"/>
      <c r="L107" s="114"/>
      <c r="M107" s="106"/>
      <c r="N107" s="106"/>
      <c r="O107" s="106"/>
      <c r="P107" s="106"/>
      <c r="Q107" s="106"/>
      <c r="R107" s="94"/>
      <c r="S107" s="106"/>
      <c r="T107" s="106">
        <f>+T108</f>
        <v>518094</v>
      </c>
      <c r="U107" s="106">
        <f>+U108</f>
        <v>518094</v>
      </c>
      <c r="V107" s="129">
        <f t="shared" si="27"/>
        <v>1</v>
      </c>
      <c r="W107" s="67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</row>
    <row r="108" spans="1:108" s="23" customFormat="1" ht="14.25">
      <c r="A108" s="101"/>
      <c r="B108" s="92"/>
      <c r="C108" s="89"/>
      <c r="D108" s="103"/>
      <c r="E108" s="128" t="s">
        <v>176</v>
      </c>
      <c r="F108" s="106"/>
      <c r="G108" s="106"/>
      <c r="H108" s="106"/>
      <c r="I108" s="106"/>
      <c r="J108" s="114"/>
      <c r="K108" s="102"/>
      <c r="L108" s="114"/>
      <c r="M108" s="106"/>
      <c r="N108" s="106"/>
      <c r="O108" s="106"/>
      <c r="P108" s="106"/>
      <c r="Q108" s="106"/>
      <c r="R108" s="94"/>
      <c r="S108" s="106"/>
      <c r="T108" s="106">
        <v>518094</v>
      </c>
      <c r="U108" s="106">
        <v>518094</v>
      </c>
      <c r="V108" s="129">
        <f t="shared" si="27"/>
        <v>1</v>
      </c>
      <c r="W108" s="67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</row>
    <row r="109" spans="1:108" s="23" customFormat="1" ht="45" customHeight="1">
      <c r="A109" s="107" t="s">
        <v>33</v>
      </c>
      <c r="B109" s="145" t="s">
        <v>2</v>
      </c>
      <c r="C109" s="103" t="s">
        <v>8</v>
      </c>
      <c r="D109" s="103" t="s">
        <v>9</v>
      </c>
      <c r="E109" s="104" t="s">
        <v>173</v>
      </c>
      <c r="F109" s="114">
        <v>2880</v>
      </c>
      <c r="G109" s="114">
        <v>1920</v>
      </c>
      <c r="H109" s="114">
        <v>2880</v>
      </c>
      <c r="I109" s="106">
        <f>+H109</f>
        <v>2880</v>
      </c>
      <c r="J109" s="106">
        <v>1920</v>
      </c>
      <c r="K109" s="106">
        <v>66.7</v>
      </c>
      <c r="L109" s="106">
        <v>2880</v>
      </c>
      <c r="M109" s="106">
        <v>2880</v>
      </c>
      <c r="N109" s="106">
        <v>2040</v>
      </c>
      <c r="O109" s="106">
        <v>2880</v>
      </c>
      <c r="P109" s="106">
        <v>2880</v>
      </c>
      <c r="Q109" s="106">
        <v>2520</v>
      </c>
      <c r="R109" s="94">
        <f t="shared" si="25"/>
        <v>0.875</v>
      </c>
      <c r="S109" s="106">
        <v>3360</v>
      </c>
      <c r="T109" s="106">
        <v>3360</v>
      </c>
      <c r="U109" s="106">
        <v>2400</v>
      </c>
      <c r="V109" s="129">
        <f>+U109/T109</f>
        <v>0.7142857142857143</v>
      </c>
      <c r="W109" s="67" t="e">
        <f>+#REF!-Q109</f>
        <v>#REF!</v>
      </c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</row>
    <row r="118" ht="12.75">
      <c r="K118" s="38"/>
    </row>
    <row r="119" ht="12.75">
      <c r="K119" s="38"/>
    </row>
    <row r="120" ht="12.75">
      <c r="K120" s="38"/>
    </row>
    <row r="121" ht="156" customHeight="1">
      <c r="K121" s="1"/>
    </row>
    <row r="128" ht="12.75">
      <c r="K128" s="8">
        <f>SUM(K122:K127)</f>
        <v>0</v>
      </c>
    </row>
  </sheetData>
  <sheetProtection/>
  <mergeCells count="25">
    <mergeCell ref="T5:T7"/>
    <mergeCell ref="U5:U7"/>
    <mergeCell ref="V5:V7"/>
    <mergeCell ref="E1:I1"/>
    <mergeCell ref="A2:Q2"/>
    <mergeCell ref="A5:A7"/>
    <mergeCell ref="B5:B7"/>
    <mergeCell ref="C5:C7"/>
    <mergeCell ref="S5:S7"/>
    <mergeCell ref="P5:P7"/>
    <mergeCell ref="Q5:Q7"/>
    <mergeCell ref="R5:R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3:V3"/>
    <mergeCell ref="N5:N7"/>
    <mergeCell ref="O5:O7"/>
  </mergeCells>
  <printOptions/>
  <pageMargins left="0" right="0" top="0" bottom="0" header="0.5118110236220472" footer="0.14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1"/>
  <sheetViews>
    <sheetView zoomScalePageLayoutView="0" workbookViewId="0" topLeftCell="A1">
      <selection activeCell="A6" sqref="A6:A7"/>
    </sheetView>
  </sheetViews>
  <sheetFormatPr defaultColWidth="9.140625" defaultRowHeight="12.75"/>
  <cols>
    <col min="3" max="3" width="8.57421875" style="0" bestFit="1" customWidth="1"/>
    <col min="4" max="4" width="11.7109375" style="0" customWidth="1"/>
    <col min="5" max="5" width="11.140625" style="0" bestFit="1" customWidth="1"/>
    <col min="7" max="7" width="10.8515625" style="0" customWidth="1"/>
    <col min="8" max="8" width="11.28125" style="0" customWidth="1"/>
    <col min="9" max="9" width="12.8515625" style="0" customWidth="1"/>
  </cols>
  <sheetData>
    <row r="3" spans="2:6" ht="36.75" customHeight="1">
      <c r="B3" s="203" t="s">
        <v>126</v>
      </c>
      <c r="C3" s="203"/>
      <c r="D3" s="203"/>
      <c r="E3" s="203"/>
      <c r="F3" s="203"/>
    </row>
    <row r="4" spans="2:6" ht="12.75">
      <c r="B4" s="3"/>
      <c r="C4" s="3"/>
      <c r="D4" s="3"/>
      <c r="E4" s="3"/>
      <c r="F4" s="3"/>
    </row>
    <row r="5" spans="1:6" ht="12.75">
      <c r="A5" s="75"/>
      <c r="B5" s="76" t="s">
        <v>127</v>
      </c>
      <c r="C5" s="76" t="s">
        <v>128</v>
      </c>
      <c r="D5" s="76" t="s">
        <v>129</v>
      </c>
      <c r="E5" s="76" t="s">
        <v>130</v>
      </c>
      <c r="F5" s="76" t="s">
        <v>133</v>
      </c>
    </row>
    <row r="6" spans="1:6" ht="15.75">
      <c r="A6" s="77" t="s">
        <v>131</v>
      </c>
      <c r="B6" s="2">
        <v>830475.2</v>
      </c>
      <c r="C6" s="2">
        <v>834051.6</v>
      </c>
      <c r="D6" s="71">
        <v>896173.2</v>
      </c>
      <c r="E6" s="4">
        <v>843780</v>
      </c>
      <c r="F6" s="4">
        <v>792842.4</v>
      </c>
    </row>
    <row r="7" spans="1:6" ht="15.75">
      <c r="A7" s="77" t="s">
        <v>132</v>
      </c>
      <c r="B7" s="2">
        <v>817660.6</v>
      </c>
      <c r="C7" s="2">
        <v>831996.7</v>
      </c>
      <c r="D7" s="5">
        <v>767195.2</v>
      </c>
      <c r="E7" s="74">
        <v>751649.5</v>
      </c>
      <c r="F7" s="72"/>
    </row>
    <row r="8" spans="2:6" ht="12.75">
      <c r="B8" s="3"/>
      <c r="C8" s="3"/>
      <c r="D8" s="73"/>
      <c r="E8" s="73"/>
      <c r="F8" s="73"/>
    </row>
    <row r="9" spans="2:6" ht="12.75">
      <c r="B9" s="202"/>
      <c r="C9" s="202"/>
      <c r="D9" s="202"/>
      <c r="E9" s="202"/>
      <c r="F9" s="202"/>
    </row>
    <row r="10" spans="2:6" ht="12.75">
      <c r="B10" s="202"/>
      <c r="C10" s="202"/>
      <c r="D10" s="202"/>
      <c r="E10" s="202"/>
      <c r="F10" s="202"/>
    </row>
    <row r="11" spans="2:6" ht="12.75">
      <c r="B11" s="73"/>
      <c r="C11" s="73"/>
      <c r="D11" s="73"/>
      <c r="E11" s="73"/>
      <c r="F11" s="73"/>
    </row>
  </sheetData>
  <sheetProtection/>
  <mergeCells count="3">
    <mergeCell ref="B9:F9"/>
    <mergeCell ref="B10:F10"/>
    <mergeCell ref="B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2019-05-16T12:38:36Z</cp:lastPrinted>
  <dcterms:created xsi:type="dcterms:W3CDTF">1996-10-14T23:33:28Z</dcterms:created>
  <dcterms:modified xsi:type="dcterms:W3CDTF">2020-03-03T07:52:15Z</dcterms:modified>
  <cp:category/>
  <cp:version/>
  <cp:contentType/>
  <cp:contentStatus/>
</cp:coreProperties>
</file>