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00" activeTab="0"/>
  </bookViews>
  <sheets>
    <sheet name="20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<sst xmlns="http://schemas.openxmlformats.org/spreadsheetml/2006/main" count="140" uniqueCount="113">
  <si>
    <t>01</t>
  </si>
  <si>
    <t>ì³ï³éáÕçáõÃÛáõÝ</t>
  </si>
  <si>
    <t>02</t>
  </si>
  <si>
    <t>²Ý³ßË³ïáõÝ³ÏáõÃÛáõÝ</t>
  </si>
  <si>
    <t>03</t>
  </si>
  <si>
    <t xml:space="preserve">Ì»ñáõÃÛáõÝ </t>
  </si>
  <si>
    <t>êáóÇ³É³Ï³Ý Ï»Ýë³Ãáß³ÏÝ»ñ</t>
  </si>
  <si>
    <t>04</t>
  </si>
  <si>
    <t>05</t>
  </si>
  <si>
    <t>06</t>
  </si>
  <si>
    <t>07</t>
  </si>
  <si>
    <t>ÀÝï³ÝÇùÇ ³Ý¹³ÙÝ»ñ ¨ ½³í³ÏÝ»ñ</t>
  </si>
  <si>
    <t xml:space="preserve">ÐáõÙ³ÝÇï³ñ û·ÝáõÃÛ³Ý ÙÇçáó³éáõÙÝ»ñ </t>
  </si>
  <si>
    <t xml:space="preserve">¶áñÍ³½ñÏáõÃÛáõÝ </t>
  </si>
  <si>
    <t>¶áñÍ³½ñÏáõÃÛ³Ý Ýå³ëïÇ í×³ñáõÙ</t>
  </si>
  <si>
    <t>²é³ÝÓÇÝ ËÙµ»ñÇ ù³Õ³ù³óÇÝ»ñÇÝ Ù³ïáõóíáÕ Í³é³ÛáõÃÛáõÝÝ»ñÇ ÷áËÑ³ïáõóáõÙ</t>
  </si>
  <si>
    <t>êáóÇ³É³Ï³Ý å³ßïå³ÝáõÃÛáõÝ (³ÛÉ ¹³ë»ñÇÝ ãå³ïÏ³ÝáÕ)</t>
  </si>
  <si>
    <t>ì³ï³éáÕçáõÃÛáõÝ ¨ ³Ý³ßË³ïáõÝ³ÏáõÃÛáõÝ</t>
  </si>
  <si>
    <t>Ð³ñ³½³ïÇÝ Ïáñóñ³Í ³ÝÓÇÝù</t>
  </si>
  <si>
    <t>Ð³ßÙ³Ý¹³ÙÝ»ñÇÝ åñáÃ»½³ûñÃáå»¹ÇÏ å³ñ³·³Ý»ñáí ³å³ÑáíáõÙ ¨ ³ãùÇ åñáÃ»½³íáñáõÙ</t>
  </si>
  <si>
    <t xml:space="preserve">¸ñ³Ù³Ï³Ý (ÝÛáõÃ³Ï³Ý) û·ÝáõÃÛáõÝ ëáóÇ³É³å»ë ³Ý³å³Ñáí ù³Õ³ù³óÇÝ»ñÇÝ ¨ ÁÝï³ÝÇùÝ»ñÇÝ  </t>
  </si>
  <si>
    <t>êàòÆ²È²Î²Ü ä²Þîä²ÜàôÂÚàôÜ</t>
  </si>
  <si>
    <t>08</t>
  </si>
  <si>
    <t>ÈÔÐ å³ßïå³ÝáõÃÛ³Ý Ý³Ë³ñ³ñáõÃÛ³Ý Ñ³Ù³Ï³ñ·Ç Ï»Ýë³Ãáß³ÏÝ»ñÇ ¨ ³ÛÉ Ñ³ïáõóáõÙÝ»ñÇ í×³ñÙ³Ý Í³é³ÛáõÃÛáõÝÝ»ñÇ Ó»éùµ»ñáõÙ</t>
  </si>
  <si>
    <t>09</t>
  </si>
  <si>
    <t>¼áÑí³Í (Ù³Ñ³ó³Í) ½ÇÝÍ³é³ÛáÕÝ»ñÇ Ýå³ëï³éáõ »ñ»Ë³Ý»ñÇÝ ÙÇ³Ýí³· ¹ñ³Ù³Ï³Ý û·ÝáõÃÛ³Ý ïñ³Ù³¹ñáõÙ</t>
  </si>
  <si>
    <t>ø³Õ³ù³óÇÝ»ñÇ ËÝ³ÛáÕáõÃÛáõÝÝ»ñÇ ÇÝ¹»ùë³íáñÙ³Ý Í³Ëë»ñ</t>
  </si>
  <si>
    <t>êáóÇ³É³Ï³Ý Ñ³ïáõÏ ³ñïáÝáõÃÛáõÝÝ»ñ (³ÛÉ ¹³ë»ñÇÝ ãå³ïÏ³ÝáÕ)</t>
  </si>
  <si>
    <t>ÈÔÐ Þ³ÑáõÙÛ³ÝÇ ¨ ø³ß³Ã³ÕÇ ßñç³ÝÝ»ñáõÙ µÝ³ÏÇãÝ»ñÇ ÏáÕÙÇó û·ï³·áñÍí³Í ¿É»Ïïñ³¿Ý»ñ·Ç³ÛÇ Ï³Ù í³é»É³÷³ÛïÇ ¹ÇÙ³ó ïñíáÕ ¹ñ³Ù³Ï³Ý û·ÝáõÃÛáõÝ</t>
  </si>
  <si>
    <t>êáóÇ³É³Ï³Ý å³ßïå³ÝáõÃÛ³ÝÁ ïñ³Ù³¹ñíáÕ ûÅ³Ý¹³Ï Í³é³ÛáõÃÛáõÝÝ»ñ (³ÛÉ ¹³ë»ñÇÝ ãå³ïÏ³ÝáÕ)</t>
  </si>
  <si>
    <t>Ò¨³ÃÕÃ»ñÇ, Ñ³Ù³Ï³ñ·ã³ÛÇÝ Íñ³·ñ»ñÇ Ó»éùµ»ñáõÙ, ï»Õ³¹ñáõÙ, ß³Ñ³·áñÍáõÙ ¨ ëå³ë³ñÏáõÙ</t>
  </si>
  <si>
    <t xml:space="preserve">²éáÕç³ñ³Ý³ÛÇÝ µáõÅÙ³Ý ¨ Ñ³Ý·ëïÛ³Ý ïÝ»ñÇ áõÕ»·ñ»ñÇ Ó»éùµ»ñáõÙ </t>
  </si>
  <si>
    <t>Î»Ýë³Ãáß³Ï³éáõÇ Ù³Ñí³Ý ¹»åùáõÙ ïñíáÕ Ã³ÕÙ³Ý Ýå³ëï</t>
  </si>
  <si>
    <t>²ßË³ï³Ýù ÷ÝïñáÕ ã½µ³Õí³Í Ñ³ßÙ³Ý¹³ÙÝ»ñÇ Ù³ëÝ³·Çï³Ï³Ý áõëáõóáõÙ, ³ßË³ï³Ýù³ÛÇÝ áõÝ³ÏáõÃÛáõÝÝ»ñÇ í»ñ³Ï³Ý·ÝáõÙ</t>
  </si>
  <si>
    <t>¶áñÍ³½áõñÏÝ»ñÇ ¨ ·ÛáõÕ³ïÝï»ë³Ï³Ý Ýß³Ý³ÏáõÃÛ³Ý ÑáÕÇ ë»÷³Ï³Ý³ï»ñ Ñ³Ý¹Çë³óáÕ ³ßË³ï³Ýù ÷ÝïñáÕ ³ÝÓ³Ýó Ù³ëÝ³·Çï³Ï³Ý áõëáõóáõÙ</t>
  </si>
  <si>
    <t>ºñÏ³ñ³ÙÛ³ Í³é³ÛáõÃÛ³Ý, ³ñïáÝÛ³É å³ÛÙ³ÝÝ»ñáí ¨ Ù³ëÝ³ÏÇ Ï»Ýë³Ãáß³Ï ëï³óáÕ ³ßË³ï³Ýù ÷ÝïñáÕ ã½µ³Õí³Í ³ÝÓ³Ýó í»ñ³Ù³ëÝ³·Çï³óáõÙ</t>
  </si>
  <si>
    <t>²ÛÉ í³Ûñ ³ßË³ï³ÝùÇ ·áñÍáõÕÙ³Ý Ï³å³ÏóáõÃÛ³Ùµ  ·áñÍ³½áõñÏÝ»ñÇ ¨ ³ßË³ï³Ýù ÷ÝïñáÕ ã½µ³Õí³Í Ñ³ßÙ³Ý¹³ÙÝ»ñÇ ÝÛáõÃ³Ï³Ý Í³Ëë»ñÇ Ñ³ïáõóáõÙ</t>
  </si>
  <si>
    <t>Ø³ëÝ³·ÇïáõÃÛáõÝ áõÝ»óáÕ, ë³Ï³ÛÝ ³ßË³ï³Ýù³ÛÇÝ ÷áñÓ ãáõÝ»óáÕ ·áñÍ³½áõñÏÝ»ñÇ ¨ ³ßË³ï³Ýù ÷ÝïñáÕ ã½µ³Õí³Í Ñ³ßÙ³Ý¹³ÙÝ»ñÇ ³ßË³ï³Ýù³ÛÇÝ åñ³ÏïÇÏ³ÛÇ Ï³½Ù³Ï»ñåáõÙÁ ·áñÍ³ïáõÇ Ùáï</t>
  </si>
  <si>
    <t>Ð³Ûñ»Ý³Ï³Ý Ù»Í å³ï»ñ³½ÙÇ í»ï»ñ³ÝÝ»ñÇ å³ïíáí×³ñÝ»ñ</t>
  </si>
  <si>
    <t>êáóÇ³É³Ï³Ý ³å³ÑáíáõÃÛ³Ý ³é³ÝÓÇÝ Íñ³·ñ»ñÇ í×³ñÙ³Ý Ñ»ï Ï³åí³Í Í³é³ÛáõÃÛáõÝÝ»ñ</t>
  </si>
  <si>
    <t>¸ñ³Ù³Ï³Ý ûÅ³Ý¹³ÏáõÃÛáõÝ ÈÔÐ å³ßïå³ÝáõÃÛ³Ý Å³Ù³Ý³Ï »ñÏáõ ¨ ³í»ÉÇ ½áÑ ïí³Í ÁÝï³ÝÇùÝ»ñÇÝ</t>
  </si>
  <si>
    <t>ÈÔÐ Ï³é³í³ñáõÃÛáõÝ</t>
  </si>
  <si>
    <t>ì»ñ³µÝ³ÏÇãÝ»ñÇ ¨ ÷³Ëëï³Ï³ÝÝ»ñÇ ëáóÇ³É³Ï³Ý ËÝ¹ÇñÝ»ñÇ ÉáõÍÙ³Ý ÙÇçáó³éáõÙÝ»ñ</t>
  </si>
  <si>
    <t>%</t>
  </si>
  <si>
    <t>Â³ÕÙ³Ý Ýå³ëïÇ í×³ñáõÙ ³éÝí³½Ý Ù»Ï ï³ñí³ ³å³Ñáí³·ñ³Ï³Ý ëï³Å áõÝ»óáÕ ·áñÍ³½áõñÏÇ Ù³Ñí³Ý ¹»åùáõÙ</t>
  </si>
  <si>
    <t>ì³ñÅ³Ï³Ý Ñ³í³ùÝ»ñÇ,  ½ÇÝÍ³é³ÛáõÃÛ³Ý ¨ ÷ñÏ³ñ³ñ³Ï³Ý Í³é³ÛáõÃÛ³Ý ÁÝÃ³óùáõÙ Ù³Ñ³ó³Í (½áÑí³Í) ½ÇÝÍ³é³ÛáÕÝ»ñÇ áõ ÷ñÏ³ñ³ñ Í³é³ÛáÕÝ»ñÇ ÑáõÕ³ñÏ³íáñáõÃÛ³Ý, ·»ñ»½Ù³ÝÝ»ñÇ µ³ñ»Ï³ñ·Ù³Ý, ï³å³Ý³ù³ñ»ñÇ å³ïñ³ëïÙ³Ý ¨ ï»Õ³¹ñÙ³Ý Ñ»ï Ï³åí³Í Í³Ëë»ñÇ ÷áËÑ³ïáõóáõÙ</t>
  </si>
  <si>
    <t>Աշխատանքի տոնավաճառի կազմակերպում</t>
  </si>
  <si>
    <t>§ÄáÕáíñ¹³Ï³Ý¦ å³ïí³íáñ ÏáãÙ³Ý ³ñÅ³Ý³ó³Í ³ÝÓ³Ýó ³Ù»Ý³ÙëÛ³ å³ïíáí×³ñÝ»ñ</t>
  </si>
  <si>
    <t>´³ÅÇÝ</t>
  </si>
  <si>
    <t>ÊáõÙµ</t>
  </si>
  <si>
    <t>ºÝÃ³ËáõÙµ</t>
  </si>
  <si>
    <t>Ìñ³·Çñ</t>
  </si>
  <si>
    <t>Ìñ³·ñ»ñÇ ó³ÝÏÁ (³Ýí³ÝáõÙÁ)</t>
  </si>
  <si>
    <t>2014Ã.     µÛáõç»</t>
  </si>
  <si>
    <t>Գործատուի մոտ աßË³ïáÕÇ ³ßË³ï³Ýù³ÛÇÝ å³ñï³Ï³ÝáõÃÛáõÝÝ»ñÇ Ï³ï³ñÙ³Ý Ñ»ï Ï³åí³Í Ë»ÕÙ³Ý, Ù³ëÝ³·Çï³Ï³Ý ÑÇí³Ý¹áõÃÛ³Ý Ï³Ù ³éáÕçáõÃÛ³Ý ³ÛÉ íÝ³ëÙ³Ý Ñ»ï¨³Ýùáí å³ï×³éí³Í íÝ³ëÇ Ñ³ïáõóáõÙ</t>
  </si>
  <si>
    <t>ä»ï³Ï³Ý ³ç³ÏóáõÃÛáõÝ §êï»÷³Ý³Ï»ñïÇ åñáÃ»½³ûñÃáå»¹ÇÏ Ï»ÝïñáÝ¦ å»ï³Ï³Ý áã ³é¨ïñ³ÛÇÝ Ï³½Ù³Ï»ñåáõÃÛ³ÝÁ</t>
  </si>
  <si>
    <t>êå³Û³Ï³Ý ³ÝÓÝ³Ï³½ÙÇ ¨ Ýñ³Ýó ÁÝï³ÝÇùÝ»ñÇ ³Ý¹³ÙÝ»ñÇ Ï»Ýë³Ãáß³ÏÝ»ñ</t>
  </si>
  <si>
    <t>Þ³ñù³ÛÇÝ ½ÇÝÍ³é³ÛáÕÝ»ñÇ ¨ Ýñ³Ýó ÁÝï³ÝÇùÝ»ñÇ ³Ý¹³ÙÝ»ñÇ Ï»Ýë³Ãáß³ÏÝ»ñ</t>
  </si>
  <si>
    <t>²ßË³ï³Ýù³ÛÇÝ Ï»Ýë³Ãáß³ÏÝ»ñ</t>
  </si>
  <si>
    <t>Կուտակային կենսաթոշակային համակարգի ներդնում</t>
  </si>
  <si>
    <t>ÈÔÐ ֆինանսների և էկոնոմիկայի նախարարություն</t>
  </si>
  <si>
    <t>ØÇ³Ýí³· å³ñï³¹Çñ å»ï³Ï³Ý ³å³Ñáí³·ñ³Ï³Ý í×³ñÝ»ñ ÈÔÐ å³ßïå³ÝáõÃÛ³Ý ¨ ÷ñÏ³ñ³ñ³Ï³Ý Í³é³ÛáõÃÛ³Ý Å³Ù³Ý³Ï Ñ³ßÙ³Ý¹³Ù ¹³ñÓ³Í ½ÇÝÍ³é³ÛáÕÝ»ñÇÝ ¨ ½áÑí³Í (Ù³Ñ³ó³Í) ½ÇÝÍ³é³ÛáÕÝ»ñÇ áõ ÷ñÏ³ñ³ñ Í³é³ÛáÕÝ»ñÇ ÁÝï³ÝÇùÝ»ñÇÝ</t>
  </si>
  <si>
    <t>ä»ï³Ï³Ý Ýå³ëïÝ»ñ</t>
  </si>
  <si>
    <t>ä»ï³Ï³Ý ³ç³ÏóáõÃÛáõÝ ³é³Ýó ÍÝáÕ³Ï³Ý ËÝ³ÙùÇ ÙÝ³ó³Í »ñ»Ë³Ý»ñÇÝ</t>
  </si>
  <si>
    <t>ÈÔÐ-áõÙ ÍÝ»ÉÇáõÃÛ³Ý ËÃ³ÝáõÙ</t>
  </si>
  <si>
    <t>ä»ï³Ï³Ý ³ç³ÏóáõÃÛáõÝ  §ºñ»Ë³Ý»ñÇ ËÝ³ÙùÇ ¨ å³ßïå³áõÃÛ³Ý N1 ·Çß»ñûÃÇÏ Ñ³ëï³ïáõÃÛáõÝ¦ å»ï³Ï³Ý áã ³é¨ïñ³ÛÇÝ Ï³½Ù³Ï»ñåáõÃÛ³ÝÁ</t>
  </si>
  <si>
    <t>ä»ï³Ï³Ý ³ç³ÏóáõÃÛáõÝ  §ºñ»Ë³Ý»ñÇ ËÝ³ÙùÇ ¨ å³ßïå³áõÃÛ³Ý N2 ·Çß»ñûÃÇÏ Ñ³ëï³ïáõÃÛáõÝ¦ å»ï³Ï³Ý áã ³é¨ïñ³ÛÇÝ Ï³½Ù³Ï»ñåáõÃÛ³ÝÁ</t>
  </si>
  <si>
    <t>¸ñ³Ù³Ï³Ý ³ç³ÏóáõÃÛ³Ý ïñ³Ù³¹ñáõÙ »ñ»Ë³Ý»ñÇ ËÝ³ÙùÇ ¨ å³ßïå³ÝáõÃÛ³Ý ·Çß»ñûÃÇÏ Ñ³ëï³ïáõÃÛáõÝÝ»ñáõÙ ËÝ³ÙíáÕ »ñ»Ë³Ý»ñÇÝ</t>
  </si>
  <si>
    <t>²ÝÓանց ³ÙáõëÝáõÃÛ³Ý ÙÇ³Ýí³· Ýå³ëïÇ ïñ³Ù³¹ñáõÙ</t>
  </si>
  <si>
    <t xml:space="preserve">ÈÔÐ ÑÇß³ñÅ³Ý ûñ»ñÇ Ï³å³ÏóáõÃÛ³Ùµ ÙÇ³Ýí³· ¹ñ³Ù³Ï³Ý û·ÝáõÃÛ³Ý í×³ñáõÙ </t>
  </si>
  <si>
    <t>²é³çÇÝ ¹³ë³ñ³Ý ÁÝ¹áõÝíáÕ »ñ»Ë³Ý»ñÇÝ ÙÇ³Ýí³· ¹ñ³Ù³Ï³Ý û·ÝáõÃÛ³Ý ïñ³Ù³¹ñáõÙ</t>
  </si>
  <si>
    <t>ÈÔÐ ÏñÃáõÃÛ³Ý ¨ ·ÇïáõÃÛ³Ý Ý³Ë³ñ³ñáõÃÛáõÝ</t>
  </si>
  <si>
    <t>ÈÔÐ ýÇÝ³ÝëÝ»ñÇ Ý³Ë³ñ³ñáõÃÛáõÝ</t>
  </si>
  <si>
    <t>Աշխատաշուկայում անմրցունակ անձանց փոքր ձեռնարկատիրական գործունեության աջակցության տրամադրում</t>
  </si>
  <si>
    <t>Աշխատաշուկայում անմրցունակ անձանց աշխատանքի տեղավորման  դեպքում  գործատուին  մասնակի և հաշմանդամություն ունեցող  անձին  ուղեկցողի համար աշխատավարձի փոխհատուցման տրամադրում</t>
  </si>
  <si>
    <t>Գործազուրկների և աշխատանքից ազատման ռիսկ ունեցող աշխատանք փնտրող  անձանց մասնագիտական ուսուցման կազմակերպում</t>
  </si>
  <si>
    <t>Գործազուրկներին այլ վայրում աշխատանքի տեղավորմանն աջակցության տրամադրում</t>
  </si>
  <si>
    <t>Ջեռք բերած մասնագիտությամբ  մասնագիտական աշխատանքային  փորձ ձեռք բերելու համար գործազուրկներին աջակցության տրամադրում</t>
  </si>
  <si>
    <t>Աշխատաշուկայում անմրցունակ անձանց աշխատանքի տեղավորման  դեպքում  գործատուին միանվագ փոխհատուցման տրամադրում</t>
  </si>
  <si>
    <t xml:space="preserve">¶áñÍ³½ñÏáõÃÛ³Ý  µ³ñÓñ  Ù³Ï³ñ¹³Ï áõÝ»óáÕ  µÝ³ÏãáõÃÛ³Ý   ßñç³ÝáõÙ ³ÏïÇí  Íñ³·ñ»ñÇ Çñ³Ï³Ý³óáõÙ` áõÕÕí³Í ³ßË³ïáõÅÇ  ß³ñÅÇ  ³ñ¹ÛáõÝ³í»ïáõÃÛ³Ý  ¨ ³ßË³ï³Ýù ÷ÝïñáÕ ³ÝÓ³Ýó  ½µ³Õí³ÍáõÃÛ³Ý Ù³Ï³ñ¹³ÏÇ µ³ñÓñ³óÙ³ÝÁ </t>
  </si>
  <si>
    <t>Աշխատանքի տեղավորման  ոչ պետական կազմակերպության  կողմից  մատուցվող ծառայություններից օգտվելու համար աջակցության տրամադրում</t>
  </si>
  <si>
    <t>Աշխատաշուկայում  անմրցունակ անձանց համր աշխատանքի տեղավորմն նպատակով գործատուներին այցելության ծախսերի փոխհատուցում</t>
  </si>
  <si>
    <t>Ամենամսյա դրամական օգնություններ և պարգևավճարներ</t>
  </si>
  <si>
    <t>¶áñÍ³¹Çñ ÇßË³ÝáõÃÛ³Ý, å»ï³Ï³Ý Ï³é³í³ñÙ³Ý Ñ³Ýñ³å»ï³Ï³Ý ¨ ï³ñ³Íù³ÛÇÝ Ï³é³í³ñÙ³Ý Ù³ñÙÇÝÝ»ñÇ å³Ñå³ÝáõÙ (Ý³Ë³ñ³ñáõÃÛ³Ý ³ßË³ï³Ï³½ÙÇ Ù³ëáí)</t>
  </si>
  <si>
    <t>Î»Ýë³Ãáß³ÏÝ»ñÇ, å³ïíáí×³ñÝ»ñÇ, ³ßË³-ï³Ýù³ÛÇÝ Ë»ÕÙ³Ý Ñ»ï¨³Ýùáí å³ï×³éí³Í íÝ³ëÇ ÷áËÑ³ïáõóÙ³Ý, ³Ù»Ý³ÙëÛ³ å³ñ·¨³í×³ñÝ»ñÇ, ¹ñ³Ù³Ï³Ý û·ÝáõÃÛáõÝÝ»ñÇ ¨ å³ñ·¨³ïñáõÙÝ»ñÇ í×³ñÙ³Ý Ñ»ï Ï³åí³Í Í³é³ÛáõÃÛáõÝÝ»ñ</t>
  </si>
  <si>
    <t xml:space="preserve">Աշխատաշուկայի հետազոտման  աշխատանքների կազմակերպում </t>
  </si>
  <si>
    <t>ä»ï³Ï³Ý Ï³é³í³ñÙ³Ý Ù³ñÙÇÝÝ»ñÇ ³ßË³ïáÕÝ»ñÇ ëáóÇ³É³Ï³Ý ÷³Ã»Ãáí ³å³ÑáíáõÙ</t>
  </si>
  <si>
    <t>2014թ         Ößïí³Í     µÛáõç»</t>
  </si>
  <si>
    <t>2014թ         կատարողա-կան</t>
  </si>
  <si>
    <t>2013Ã.     µÛáõç»</t>
  </si>
  <si>
    <t>2013թ         կատարողա-կան</t>
  </si>
  <si>
    <t>ÆÝùÝ³½µ³½í³ÍáõÃÛ³Ý  ËÃ³ÝÙ³Ý Ýå³ï³Ïáí ÷áùñ Ó»éÝ³ñÏ³ïÇñáõÃÛ³Ý ³ç³ÏóáõÃÛáõÝ</t>
  </si>
  <si>
    <t>Աշխատանքի տեղավորման ոչ պետական կազմակերպության կողմից մատուցվող ծառայություններից օգտվելու համար աջակցության տրամադրում</t>
  </si>
  <si>
    <t>Բնակարան վարձելու կամ ժամանակավոր կացարանով ապահովման նպատակով ֆինանսական օգնության տրամադրում</t>
  </si>
  <si>
    <t>ԼՂՀ ընտանիքների կարիքավորության գնահատման համակարգի մշակում և ներդնում</t>
  </si>
  <si>
    <t>ԼՂՀ-ում առանձին խմբերի հիփոթեքային վարկավորմամբ բնակարաններ և բնակելի տներ գնելու, վերանորոգելու նպատակով պետական ֆինանսական աջակցության տրամադրում</t>
  </si>
  <si>
    <t>Սեզոնային զբաղվածության խթանման միջոցով գյուղացիական տնտեսությանն աջակցության տրամադրում</t>
  </si>
  <si>
    <t>ÈÔÐ պաշտպանության Ý³Ë³ñ³ñáõÃÛáõÝ</t>
  </si>
  <si>
    <t>Պետական աջակցության Արցախի սոցիալական ծրագրերի հիմնադրամին</t>
  </si>
  <si>
    <t>Սոցիալ հոգեբանական վերականգնողական օգնության տրամադրում</t>
  </si>
  <si>
    <t>Առողջապահության նախարարություն</t>
  </si>
  <si>
    <t>ä»ï³Ï³Ý ³ç³ÏóáõÃÛáõÝ §êï»÷³Ý³Ï»ñïÇ ïáõÝ-ÇÝï»ñÝ³ï¦ å»ï³Ï³Ý áã ³é¨ïñ³ÛÇÝ Ï³½Ù³Ï»ñåáõÃÛ³Ýը</t>
  </si>
  <si>
    <t xml:space="preserve">Ժամանակավոր անաշխատունակության և մայրիության նպաստներ  </t>
  </si>
  <si>
    <t>2017Ã.     µÛáõç»</t>
  </si>
  <si>
    <t>Պետական աջակցության գործազուրկներին</t>
  </si>
  <si>
    <t>Այլ վայր աշխատանքի ուղեգրվող բժշկին ֆինանսական աç³ÏóáõÃÛáõÝ ցուցաբերում</t>
  </si>
  <si>
    <t>Օրենքով ¨ ÈÔÐ Ü³Ë³·³ÑÇ Ññ³Ù³Ý³·ñ»ñáí ë³ÑÙ³Ýí³Í Ï»Ýë³Ãáß³ÏÝ»ñ, Ñ³í»É³í×³ñÝ»ñ ¨ ¹ñ³Ù³Ï³Ý å³ñ·¨³ïñáõÙÝ»ñ</t>
  </si>
  <si>
    <t>2017Ã.     Ճշտված µÛáõç»</t>
  </si>
  <si>
    <t>ԱՀ ԱՍՀՎՆ</t>
  </si>
  <si>
    <t>-</t>
  </si>
  <si>
    <t>2017թ         կատարողական</t>
  </si>
  <si>
    <t>2017թ. կատարողական %</t>
  </si>
  <si>
    <t>ԱՀ 2017 թվականի պետական բյուջեով նախատեսված և ԱՀ աշխատանքի, սոցիալական հարցերի և վերաբնակեցման նախարարության միջոցով իրականացվող ծրագրերի գծով ֆինանսավորման ցուցանիշների վերաբերյալ տեղեկատվություն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</si>
</sst>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_);_(* \(#,##0.0\);_(* &quot;-&quot;??_);_(@_)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"/>
    <numFmt numFmtId="181" formatCode="0.0%"/>
    <numFmt numFmtId="182" formatCode="0.0000000000"/>
    <numFmt numFmtId="183" formatCode="#,##0.000"/>
    <numFmt numFmtId="184" formatCode="#,##0.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Armenian"/>
      <family val="2"/>
    </font>
    <font>
      <sz val="11"/>
      <color indexed="12"/>
      <name val="Times Armenian"/>
      <family val="1"/>
    </font>
    <font>
      <b/>
      <sz val="11"/>
      <color indexed="12"/>
      <name val="Times Armenian"/>
      <family val="1"/>
    </font>
    <font>
      <sz val="10"/>
      <color indexed="12"/>
      <name val="Times Armenian"/>
      <family val="1"/>
    </font>
    <font>
      <sz val="10"/>
      <color indexed="12"/>
      <name val="Arial Armenian"/>
      <family val="2"/>
    </font>
    <font>
      <b/>
      <i/>
      <sz val="11"/>
      <color indexed="12"/>
      <name val="Times Armenian"/>
      <family val="1"/>
    </font>
    <font>
      <i/>
      <sz val="11"/>
      <color indexed="12"/>
      <name val="Times Armenian"/>
      <family val="1"/>
    </font>
    <font>
      <sz val="11"/>
      <color indexed="12"/>
      <name val="Arial LatArm"/>
      <family val="2"/>
    </font>
    <font>
      <sz val="10"/>
      <color indexed="12"/>
      <name val="Arial LatArm"/>
      <family val="2"/>
    </font>
    <font>
      <b/>
      <sz val="9"/>
      <color indexed="12"/>
      <name val="Arial LatArm"/>
      <family val="2"/>
    </font>
    <font>
      <sz val="9"/>
      <color indexed="12"/>
      <name val="Arial LatArm"/>
      <family val="2"/>
    </font>
    <font>
      <b/>
      <sz val="10"/>
      <color indexed="12"/>
      <name val="Arial LatArm"/>
      <family val="2"/>
    </font>
    <font>
      <sz val="12"/>
      <color indexed="12"/>
      <name val="Arial LatArm"/>
      <family val="2"/>
    </font>
    <font>
      <sz val="12"/>
      <name val="Arial LatArm"/>
      <family val="2"/>
    </font>
    <font>
      <b/>
      <sz val="11"/>
      <color indexed="12"/>
      <name val="Arial LatArm"/>
      <family val="2"/>
    </font>
    <font>
      <sz val="10"/>
      <name val="Arial LatArm"/>
      <family val="2"/>
    </font>
    <font>
      <b/>
      <i/>
      <sz val="11"/>
      <color indexed="12"/>
      <name val="Arial LatArm"/>
      <family val="2"/>
    </font>
    <font>
      <b/>
      <i/>
      <sz val="10"/>
      <color indexed="12"/>
      <name val="Arial LatArm"/>
      <family val="2"/>
    </font>
    <font>
      <sz val="10"/>
      <color indexed="10"/>
      <name val="Arial LatArm"/>
      <family val="2"/>
    </font>
    <font>
      <i/>
      <sz val="11"/>
      <color indexed="12"/>
      <name val="Arial LatArm"/>
      <family val="2"/>
    </font>
    <font>
      <sz val="11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Armenian"/>
      <family val="1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Armeni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wrapText="1"/>
    </xf>
    <xf numFmtId="0" fontId="4" fillId="32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49" fontId="12" fillId="32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172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1" fontId="17" fillId="32" borderId="10" xfId="0" applyNumberFormat="1" applyFont="1" applyFill="1" applyBorder="1" applyAlignment="1">
      <alignment horizontal="center" vertical="center" wrapText="1"/>
    </xf>
    <xf numFmtId="172" fontId="1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172" fontId="17" fillId="0" borderId="10" xfId="0" applyNumberFormat="1" applyFont="1" applyBorder="1" applyAlignment="1">
      <alignment horizontal="left" vertical="center" wrapText="1"/>
    </xf>
    <xf numFmtId="172" fontId="14" fillId="0" borderId="10" xfId="0" applyNumberFormat="1" applyFont="1" applyBorder="1" applyAlignment="1">
      <alignment horizontal="center" vertical="center" wrapText="1"/>
    </xf>
    <xf numFmtId="172" fontId="18" fillId="0" borderId="10" xfId="0" applyNumberFormat="1" applyFont="1" applyFill="1" applyBorder="1" applyAlignment="1">
      <alignment horizontal="center" vertical="center" wrapText="1"/>
    </xf>
    <xf numFmtId="9" fontId="14" fillId="0" borderId="10" xfId="57" applyFont="1" applyBorder="1" applyAlignment="1">
      <alignment horizontal="center" vertical="center" wrapText="1"/>
    </xf>
    <xf numFmtId="172" fontId="19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172" fontId="19" fillId="33" borderId="10" xfId="0" applyNumberFormat="1" applyFont="1" applyFill="1" applyBorder="1" applyAlignment="1">
      <alignment horizontal="left" vertical="center" wrapText="1"/>
    </xf>
    <xf numFmtId="172" fontId="20" fillId="33" borderId="10" xfId="0" applyNumberFormat="1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 wrapText="1"/>
    </xf>
    <xf numFmtId="9" fontId="20" fillId="33" borderId="10" xfId="57" applyFont="1" applyFill="1" applyBorder="1" applyAlignment="1">
      <alignment horizontal="center" vertical="center" wrapText="1"/>
    </xf>
    <xf numFmtId="172" fontId="17" fillId="32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left" vertical="center" wrapText="1"/>
    </xf>
    <xf numFmtId="172" fontId="11" fillId="32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172" fontId="11" fillId="32" borderId="10" xfId="0" applyNumberFormat="1" applyFont="1" applyFill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172" fontId="10" fillId="32" borderId="10" xfId="0" applyNumberFormat="1" applyFont="1" applyFill="1" applyBorder="1" applyAlignment="1">
      <alignment horizontal="left" vertical="center" wrapText="1"/>
    </xf>
    <xf numFmtId="0" fontId="11" fillId="32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left" vertical="center" wrapText="1"/>
    </xf>
    <xf numFmtId="172" fontId="21" fillId="0" borderId="10" xfId="0" applyNumberFormat="1" applyFont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left" vertical="center" wrapText="1"/>
    </xf>
    <xf numFmtId="172" fontId="17" fillId="35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172" fontId="11" fillId="35" borderId="10" xfId="0" applyNumberFormat="1" applyFont="1" applyFill="1" applyBorder="1" applyAlignment="1">
      <alignment horizontal="left" vertical="center" wrapText="1"/>
    </xf>
    <xf numFmtId="172" fontId="11" fillId="35" borderId="10" xfId="0" applyNumberFormat="1" applyFont="1" applyFill="1" applyBorder="1" applyAlignment="1">
      <alignment horizontal="center" vertical="center" wrapText="1"/>
    </xf>
    <xf numFmtId="172" fontId="2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7" fillId="32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9" fontId="11" fillId="35" borderId="10" xfId="57" applyFont="1" applyFill="1" applyBorder="1" applyAlignment="1">
      <alignment horizontal="center" vertical="center" wrapText="1"/>
    </xf>
    <xf numFmtId="172" fontId="19" fillId="34" borderId="10" xfId="0" applyNumberFormat="1" applyFont="1" applyFill="1" applyBorder="1" applyAlignment="1">
      <alignment horizontal="center" vertical="center" wrapText="1"/>
    </xf>
    <xf numFmtId="49" fontId="19" fillId="34" borderId="10" xfId="0" applyNumberFormat="1" applyFont="1" applyFill="1" applyBorder="1" applyAlignment="1">
      <alignment horizontal="center" vertical="center" wrapText="1"/>
    </xf>
    <xf numFmtId="172" fontId="19" fillId="34" borderId="10" xfId="0" applyNumberFormat="1" applyFont="1" applyFill="1" applyBorder="1" applyAlignment="1">
      <alignment horizontal="left" vertical="center" wrapText="1"/>
    </xf>
    <xf numFmtId="172" fontId="20" fillId="34" borderId="10" xfId="0" applyNumberFormat="1" applyFont="1" applyFill="1" applyBorder="1" applyAlignment="1">
      <alignment horizontal="center" vertical="center" wrapText="1"/>
    </xf>
    <xf numFmtId="172" fontId="14" fillId="34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9" fontId="11" fillId="0" borderId="10" xfId="57" applyFont="1" applyBorder="1" applyAlignment="1">
      <alignment horizontal="center" vertical="center" wrapText="1"/>
    </xf>
    <xf numFmtId="9" fontId="20" fillId="34" borderId="10" xfId="57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9" fontId="11" fillId="0" borderId="10" xfId="57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10" xfId="0" applyFont="1" applyFill="1" applyBorder="1" applyAlignment="1">
      <alignment wrapText="1"/>
    </xf>
    <xf numFmtId="172" fontId="23" fillId="36" borderId="0" xfId="0" applyNumberFormat="1" applyFont="1" applyFill="1" applyAlignment="1">
      <alignment horizontal="center" vertical="center" wrapText="1"/>
    </xf>
    <xf numFmtId="172" fontId="4" fillId="36" borderId="0" xfId="0" applyNumberFormat="1" applyFont="1" applyFill="1" applyAlignment="1">
      <alignment horizontal="center" vertical="center" wrapText="1"/>
    </xf>
    <xf numFmtId="172" fontId="60" fillId="0" borderId="0" xfId="0" applyNumberFormat="1" applyFont="1" applyFill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 wrapText="1"/>
    </xf>
    <xf numFmtId="1" fontId="15" fillId="0" borderId="13" xfId="0" applyNumberFormat="1" applyFont="1" applyBorder="1" applyAlignment="1">
      <alignment horizontal="center" vertical="center" wrapText="1"/>
    </xf>
    <xf numFmtId="172" fontId="15" fillId="0" borderId="11" xfId="0" applyNumberFormat="1" applyFont="1" applyBorder="1" applyAlignment="1">
      <alignment horizontal="center" vertical="center" wrapText="1"/>
    </xf>
    <xf numFmtId="172" fontId="15" fillId="0" borderId="12" xfId="0" applyNumberFormat="1" applyFont="1" applyBorder="1" applyAlignment="1">
      <alignment horizontal="center" vertical="center" wrapText="1"/>
    </xf>
    <xf numFmtId="172" fontId="15" fillId="0" borderId="13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" fontId="15" fillId="0" borderId="15" xfId="0" applyNumberFormat="1" applyFont="1" applyBorder="1" applyAlignment="1">
      <alignment horizontal="center" vertical="center" wrapText="1"/>
    </xf>
    <xf numFmtId="1" fontId="15" fillId="0" borderId="16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172" fontId="10" fillId="32" borderId="11" xfId="0" applyNumberFormat="1" applyFont="1" applyFill="1" applyBorder="1" applyAlignment="1">
      <alignment horizontal="center" vertical="center" textRotation="90" wrapText="1"/>
    </xf>
    <xf numFmtId="172" fontId="10" fillId="32" borderId="12" xfId="0" applyNumberFormat="1" applyFont="1" applyFill="1" applyBorder="1" applyAlignment="1">
      <alignment horizontal="center" vertical="center" textRotation="90" wrapText="1"/>
    </xf>
    <xf numFmtId="172" fontId="10" fillId="32" borderId="13" xfId="0" applyNumberFormat="1" applyFont="1" applyFill="1" applyBorder="1" applyAlignment="1">
      <alignment horizontal="center" vertical="center" textRotation="90" wrapText="1"/>
    </xf>
    <xf numFmtId="172" fontId="10" fillId="0" borderId="11" xfId="0" applyNumberFormat="1" applyFont="1" applyBorder="1" applyAlignment="1">
      <alignment horizontal="center" vertical="center" textRotation="90" wrapText="1"/>
    </xf>
    <xf numFmtId="172" fontId="10" fillId="0" borderId="12" xfId="0" applyNumberFormat="1" applyFont="1" applyBorder="1" applyAlignment="1">
      <alignment horizontal="center" vertical="center" textRotation="90" wrapText="1"/>
    </xf>
    <xf numFmtId="172" fontId="10" fillId="0" borderId="13" xfId="0" applyNumberFormat="1" applyFont="1" applyBorder="1" applyAlignment="1">
      <alignment horizontal="center" vertical="center" textRotation="90" wrapText="1"/>
    </xf>
    <xf numFmtId="172" fontId="10" fillId="0" borderId="10" xfId="0" applyNumberFormat="1" applyFont="1" applyBorder="1" applyAlignment="1">
      <alignment horizontal="center" vertical="center" textRotation="90" wrapText="1"/>
    </xf>
    <xf numFmtId="49" fontId="10" fillId="0" borderId="10" xfId="0" applyNumberFormat="1" applyFont="1" applyBorder="1" applyAlignment="1">
      <alignment horizontal="center" vertical="center" textRotation="90" wrapText="1"/>
    </xf>
    <xf numFmtId="172" fontId="10" fillId="0" borderId="11" xfId="0" applyNumberFormat="1" applyFont="1" applyBorder="1" applyAlignment="1">
      <alignment horizontal="center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2" fontId="10" fillId="0" borderId="1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OXOVRDAGRUTYUN\buje\2013\kataroxakan%202012-2013%20bu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aroxakan 2012"/>
      <sheetName val="Sheet3"/>
    </sheetNames>
    <sheetDataSet>
      <sheetData sheetId="0">
        <row r="102">
          <cell r="J102">
            <v>65000</v>
          </cell>
        </row>
        <row r="104">
          <cell r="J104">
            <v>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24"/>
  <sheetViews>
    <sheetView tabSelected="1" zoomScalePageLayoutView="0" workbookViewId="0" topLeftCell="B1">
      <selection activeCell="Q6" sqref="Q6"/>
    </sheetView>
  </sheetViews>
  <sheetFormatPr defaultColWidth="9.140625" defaultRowHeight="12.75"/>
  <cols>
    <col min="1" max="1" width="4.00390625" style="12" hidden="1" customWidth="1"/>
    <col min="2" max="2" width="3.8515625" style="12" customWidth="1"/>
    <col min="3" max="3" width="4.140625" style="12" customWidth="1"/>
    <col min="4" max="4" width="3.57421875" style="12" customWidth="1"/>
    <col min="5" max="5" width="40.28125" style="12" customWidth="1"/>
    <col min="6" max="6" width="11.57421875" style="12" hidden="1" customWidth="1"/>
    <col min="7" max="7" width="12.28125" style="12" hidden="1" customWidth="1"/>
    <col min="8" max="8" width="13.421875" style="12" hidden="1" customWidth="1"/>
    <col min="9" max="9" width="13.28125" style="12" hidden="1" customWidth="1"/>
    <col min="10" max="10" width="12.57421875" style="12" hidden="1" customWidth="1"/>
    <col min="11" max="11" width="13.8515625" style="2" hidden="1" customWidth="1"/>
    <col min="12" max="12" width="17.00390625" style="12" customWidth="1"/>
    <col min="13" max="13" width="19.00390625" style="12" customWidth="1"/>
    <col min="14" max="14" width="22.57421875" style="12" customWidth="1"/>
    <col min="15" max="15" width="19.57421875" style="12" customWidth="1"/>
    <col min="16" max="16" width="9.140625" style="12" customWidth="1"/>
    <col min="17" max="17" width="11.421875" style="12" bestFit="1" customWidth="1"/>
    <col min="18" max="16384" width="9.140625" style="12" customWidth="1"/>
  </cols>
  <sheetData>
    <row r="1" spans="1:102" s="6" customFormat="1" ht="12.75">
      <c r="A1" s="19"/>
      <c r="B1" s="20"/>
      <c r="C1" s="20"/>
      <c r="D1" s="21"/>
      <c r="E1" s="92"/>
      <c r="F1" s="92"/>
      <c r="G1" s="92"/>
      <c r="H1" s="92"/>
      <c r="I1" s="92"/>
      <c r="J1" s="22"/>
      <c r="K1" s="23"/>
      <c r="L1" s="23"/>
      <c r="M1" s="23"/>
      <c r="N1" s="23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</row>
    <row r="2" spans="1:15" s="7" customFormat="1" ht="18.75" customHeight="1">
      <c r="A2" s="106" t="s">
        <v>112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7" customFormat="1" ht="12.7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s="7" customFormat="1" ht="23.2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02" s="10" customFormat="1" ht="15.75" customHeight="1">
      <c r="A5" s="93" t="s">
        <v>48</v>
      </c>
      <c r="B5" s="96" t="s">
        <v>49</v>
      </c>
      <c r="C5" s="99" t="s">
        <v>50</v>
      </c>
      <c r="D5" s="100" t="s">
        <v>51</v>
      </c>
      <c r="E5" s="101" t="s">
        <v>52</v>
      </c>
      <c r="F5" s="83" t="s">
        <v>89</v>
      </c>
      <c r="G5" s="79" t="s">
        <v>90</v>
      </c>
      <c r="H5" s="83" t="s">
        <v>53</v>
      </c>
      <c r="I5" s="86" t="s">
        <v>87</v>
      </c>
      <c r="J5" s="79" t="s">
        <v>88</v>
      </c>
      <c r="K5" s="89" t="s">
        <v>43</v>
      </c>
      <c r="L5" s="83" t="s">
        <v>103</v>
      </c>
      <c r="M5" s="83" t="s">
        <v>107</v>
      </c>
      <c r="N5" s="79" t="s">
        <v>110</v>
      </c>
      <c r="O5" s="80" t="s">
        <v>111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</row>
    <row r="6" spans="1:102" s="10" customFormat="1" ht="27.75" customHeight="1">
      <c r="A6" s="94"/>
      <c r="B6" s="97"/>
      <c r="C6" s="99"/>
      <c r="D6" s="100"/>
      <c r="E6" s="102"/>
      <c r="F6" s="84"/>
      <c r="G6" s="79"/>
      <c r="H6" s="84"/>
      <c r="I6" s="87"/>
      <c r="J6" s="79"/>
      <c r="K6" s="90"/>
      <c r="L6" s="84"/>
      <c r="M6" s="84"/>
      <c r="N6" s="79"/>
      <c r="O6" s="81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s="10" customFormat="1" ht="27" customHeight="1">
      <c r="A7" s="95"/>
      <c r="B7" s="98"/>
      <c r="C7" s="99"/>
      <c r="D7" s="100"/>
      <c r="E7" s="103"/>
      <c r="F7" s="85"/>
      <c r="G7" s="79"/>
      <c r="H7" s="85"/>
      <c r="I7" s="88"/>
      <c r="J7" s="79"/>
      <c r="K7" s="91"/>
      <c r="L7" s="85"/>
      <c r="M7" s="85"/>
      <c r="N7" s="79"/>
      <c r="O7" s="82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s="8" customFormat="1" ht="48.75" customHeight="1">
      <c r="A8" s="24">
        <v>10</v>
      </c>
      <c r="B8" s="25"/>
      <c r="C8" s="25"/>
      <c r="D8" s="26"/>
      <c r="E8" s="27" t="s">
        <v>21</v>
      </c>
      <c r="F8" s="28">
        <f>F9+F15+F25+F29+F49+F73+F85</f>
        <v>16708988.4</v>
      </c>
      <c r="G8" s="28">
        <f>G9+G15+G25+G29+G49+G73+G85</f>
        <v>16002501.035000002</v>
      </c>
      <c r="H8" s="28">
        <f>H9+H15+H25+H29+H49+H73+H85</f>
        <v>19700244</v>
      </c>
      <c r="I8" s="28">
        <f>I9+I15+I25+I29+I49+I73+I85</f>
        <v>18695313.9</v>
      </c>
      <c r="J8" s="28">
        <f>J9+J15+J25+J29+J49+J73+J85</f>
        <v>17757273.95</v>
      </c>
      <c r="K8" s="29">
        <v>95</v>
      </c>
      <c r="L8" s="28">
        <f>L9+L15+L25+L29+L49+L73+L85</f>
        <v>21793889.200000003</v>
      </c>
      <c r="M8" s="28">
        <f>M9+M15+M25+M29+M49+M73+M85</f>
        <v>20932476.200000003</v>
      </c>
      <c r="N8" s="28">
        <f>N9+N15+N25+N29+N49+N73+N85</f>
        <v>20048992.542000003</v>
      </c>
      <c r="O8" s="30">
        <f>+N8/M8</f>
        <v>0.9577936384802864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</row>
    <row r="9" spans="1:16" s="13" customFormat="1" ht="28.5" customHeight="1">
      <c r="A9" s="31"/>
      <c r="B9" s="31" t="s">
        <v>0</v>
      </c>
      <c r="C9" s="31"/>
      <c r="D9" s="32"/>
      <c r="E9" s="33" t="s">
        <v>17</v>
      </c>
      <c r="F9" s="34">
        <f>F10+F12</f>
        <v>83104.9</v>
      </c>
      <c r="G9" s="34">
        <f>G10+G12</f>
        <v>77356</v>
      </c>
      <c r="H9" s="34">
        <f>H10+H12</f>
        <v>87191.3</v>
      </c>
      <c r="I9" s="34">
        <f>I10+I12</f>
        <v>88888.2</v>
      </c>
      <c r="J9" s="34">
        <f>J10+J12</f>
        <v>80758.871</v>
      </c>
      <c r="K9" s="35">
        <v>90.9</v>
      </c>
      <c r="L9" s="34">
        <f>L10+L12</f>
        <v>91232.2</v>
      </c>
      <c r="M9" s="34">
        <f>M10+M12</f>
        <v>91232.2</v>
      </c>
      <c r="N9" s="34">
        <f>N10+N12</f>
        <v>89594.832</v>
      </c>
      <c r="O9" s="36">
        <f>+N9/M9</f>
        <v>0.9820527401509554</v>
      </c>
      <c r="P9" s="16"/>
    </row>
    <row r="10" spans="1:102" s="8" customFormat="1" ht="14.25" customHeight="1">
      <c r="A10" s="37"/>
      <c r="B10" s="25"/>
      <c r="C10" s="25" t="s">
        <v>0</v>
      </c>
      <c r="D10" s="26"/>
      <c r="E10" s="27" t="s">
        <v>1</v>
      </c>
      <c r="F10" s="28">
        <f>F11</f>
        <v>17808</v>
      </c>
      <c r="G10" s="28">
        <f>G11</f>
        <v>14909.425</v>
      </c>
      <c r="H10" s="28">
        <f>H11</f>
        <v>20736</v>
      </c>
      <c r="I10" s="28">
        <f>I11</f>
        <v>20736</v>
      </c>
      <c r="J10" s="28">
        <f>J11</f>
        <v>15621.5</v>
      </c>
      <c r="K10" s="38">
        <v>75.3</v>
      </c>
      <c r="L10" s="28">
        <f>L11</f>
        <v>16480.8</v>
      </c>
      <c r="M10" s="28">
        <f>M11</f>
        <v>16480.8</v>
      </c>
      <c r="N10" s="28">
        <f>N11</f>
        <v>15961</v>
      </c>
      <c r="O10" s="70">
        <f>+N10/M10</f>
        <v>0.9684602689189845</v>
      </c>
      <c r="P10" s="16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</row>
    <row r="11" spans="1:102" s="10" customFormat="1" ht="76.5">
      <c r="A11" s="37"/>
      <c r="B11" s="25"/>
      <c r="C11" s="25"/>
      <c r="D11" s="39"/>
      <c r="E11" s="40" t="s">
        <v>54</v>
      </c>
      <c r="F11" s="41">
        <v>17808</v>
      </c>
      <c r="G11" s="41">
        <v>14909.425</v>
      </c>
      <c r="H11" s="41">
        <v>20736</v>
      </c>
      <c r="I11" s="42">
        <f>+H11</f>
        <v>20736</v>
      </c>
      <c r="J11" s="41">
        <v>15621.5</v>
      </c>
      <c r="K11" s="38">
        <v>75.3</v>
      </c>
      <c r="L11" s="42">
        <v>16480.8</v>
      </c>
      <c r="M11" s="42">
        <v>16480.8</v>
      </c>
      <c r="N11" s="42">
        <v>15961</v>
      </c>
      <c r="O11" s="70">
        <f>+N11/M11</f>
        <v>0.9684602689189845</v>
      </c>
      <c r="P11" s="16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</row>
    <row r="12" spans="1:102" s="8" customFormat="1" ht="24" customHeight="1">
      <c r="A12" s="37"/>
      <c r="B12" s="25"/>
      <c r="C12" s="25" t="s">
        <v>2</v>
      </c>
      <c r="D12" s="26"/>
      <c r="E12" s="27" t="s">
        <v>3</v>
      </c>
      <c r="F12" s="28">
        <f>+F13+F14</f>
        <v>65296.9</v>
      </c>
      <c r="G12" s="28">
        <f>+G13+G14</f>
        <v>62446.575</v>
      </c>
      <c r="H12" s="28">
        <f>+H13+H14</f>
        <v>66455.3</v>
      </c>
      <c r="I12" s="28">
        <f>+I13+I14</f>
        <v>68152.2</v>
      </c>
      <c r="J12" s="28">
        <f>+J13+J14</f>
        <v>65137.371</v>
      </c>
      <c r="K12" s="38">
        <v>95.6</v>
      </c>
      <c r="L12" s="28">
        <f>+L13+L14</f>
        <v>74751.4</v>
      </c>
      <c r="M12" s="28">
        <f>+M13+M14</f>
        <v>74751.4</v>
      </c>
      <c r="N12" s="28">
        <f>+N13+N14</f>
        <v>73633.832</v>
      </c>
      <c r="O12" s="70">
        <f aca="true" t="shared" si="0" ref="O12:O22">+N12/M12</f>
        <v>0.9850495375337452</v>
      </c>
      <c r="P12" s="16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</row>
    <row r="13" spans="1:102" s="10" customFormat="1" ht="38.25">
      <c r="A13" s="37"/>
      <c r="B13" s="25"/>
      <c r="C13" s="25"/>
      <c r="D13" s="39"/>
      <c r="E13" s="40" t="s">
        <v>19</v>
      </c>
      <c r="F13" s="42">
        <v>49340</v>
      </c>
      <c r="G13" s="42">
        <v>46500.42</v>
      </c>
      <c r="H13" s="42">
        <v>49340</v>
      </c>
      <c r="I13" s="42">
        <f>+H13</f>
        <v>49340</v>
      </c>
      <c r="J13" s="42">
        <v>46748.34</v>
      </c>
      <c r="K13" s="38">
        <v>94.7</v>
      </c>
      <c r="L13" s="42">
        <v>53840</v>
      </c>
      <c r="M13" s="42">
        <v>53840</v>
      </c>
      <c r="N13" s="42">
        <v>52834.436</v>
      </c>
      <c r="O13" s="70">
        <f t="shared" si="0"/>
        <v>0.9813231054977712</v>
      </c>
      <c r="P13" s="16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</row>
    <row r="14" spans="1:16" s="4" customFormat="1" ht="51">
      <c r="A14" s="37"/>
      <c r="B14" s="37"/>
      <c r="C14" s="37"/>
      <c r="D14" s="43"/>
      <c r="E14" s="44" t="s">
        <v>55</v>
      </c>
      <c r="F14" s="41">
        <v>15956.9</v>
      </c>
      <c r="G14" s="41">
        <v>15946.155</v>
      </c>
      <c r="H14" s="41">
        <v>17115.3</v>
      </c>
      <c r="I14" s="42">
        <v>18812.2</v>
      </c>
      <c r="J14" s="41">
        <v>18389.031</v>
      </c>
      <c r="K14" s="38">
        <v>97.8</v>
      </c>
      <c r="L14" s="42">
        <v>20911.4</v>
      </c>
      <c r="M14" s="42">
        <v>20911.4</v>
      </c>
      <c r="N14" s="42">
        <v>20799.396</v>
      </c>
      <c r="O14" s="70">
        <f t="shared" si="0"/>
        <v>0.9946438784586398</v>
      </c>
      <c r="P14" s="16"/>
    </row>
    <row r="15" spans="1:15" s="14" customFormat="1" ht="22.5" customHeight="1">
      <c r="A15" s="31"/>
      <c r="B15" s="31" t="s">
        <v>2</v>
      </c>
      <c r="C15" s="31"/>
      <c r="D15" s="45"/>
      <c r="E15" s="33" t="s">
        <v>5</v>
      </c>
      <c r="F15" s="34">
        <f>F16</f>
        <v>9125518.8</v>
      </c>
      <c r="G15" s="34">
        <f>G16</f>
        <v>9088741.092</v>
      </c>
      <c r="H15" s="34">
        <f>H16</f>
        <v>10619917</v>
      </c>
      <c r="I15" s="34">
        <f>I16</f>
        <v>10380851.100000001</v>
      </c>
      <c r="J15" s="34">
        <f>J16</f>
        <v>10342037.479999999</v>
      </c>
      <c r="K15" s="35">
        <v>99.6</v>
      </c>
      <c r="L15" s="34">
        <f>L16</f>
        <v>12549078.8</v>
      </c>
      <c r="M15" s="34">
        <f>M16</f>
        <v>11814078.8</v>
      </c>
      <c r="N15" s="34">
        <f>N16</f>
        <v>11760932.178000001</v>
      </c>
      <c r="O15" s="36">
        <f>+N15/M15</f>
        <v>0.9955014163271029</v>
      </c>
    </row>
    <row r="16" spans="1:102" s="8" customFormat="1" ht="14.25" customHeight="1">
      <c r="A16" s="37"/>
      <c r="B16" s="25"/>
      <c r="C16" s="25" t="s">
        <v>0</v>
      </c>
      <c r="D16" s="26"/>
      <c r="E16" s="27" t="s">
        <v>5</v>
      </c>
      <c r="F16" s="28">
        <f>F17+F18+F19+F20+F21+F22+F23</f>
        <v>9125518.8</v>
      </c>
      <c r="G16" s="28">
        <f>G17+G18+G19+G20+G21+G22+G23</f>
        <v>9088741.092</v>
      </c>
      <c r="H16" s="28">
        <f>H17+H18+H19+H20+H21+H22+H23</f>
        <v>10619917</v>
      </c>
      <c r="I16" s="28">
        <f>I17+I18+I19+I20+I21+I22+I23</f>
        <v>10380851.100000001</v>
      </c>
      <c r="J16" s="28">
        <f>J17+J18+J19+J20+J21+J22+J23</f>
        <v>10342037.479999999</v>
      </c>
      <c r="K16" s="38">
        <v>99.6</v>
      </c>
      <c r="L16" s="28">
        <f>L17+L18+L19+L20+L21+L22+L23</f>
        <v>12549078.8</v>
      </c>
      <c r="M16" s="28">
        <f>M17+M18+M19+M20+M21+M22+M23</f>
        <v>11814078.8</v>
      </c>
      <c r="N16" s="28">
        <f>N17+N18+N19+N20+N21+N22+N23</f>
        <v>11760932.178000001</v>
      </c>
      <c r="O16" s="70">
        <f t="shared" si="0"/>
        <v>0.9955014163271029</v>
      </c>
      <c r="P16" s="16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</row>
    <row r="17" spans="1:102" s="10" customFormat="1" ht="25.5">
      <c r="A17" s="37"/>
      <c r="B17" s="25"/>
      <c r="C17" s="25"/>
      <c r="D17" s="39"/>
      <c r="E17" s="40" t="s">
        <v>56</v>
      </c>
      <c r="F17" s="42">
        <v>497215.6</v>
      </c>
      <c r="G17" s="42">
        <v>491290.056</v>
      </c>
      <c r="H17" s="42">
        <v>568734</v>
      </c>
      <c r="I17" s="42">
        <v>603734</v>
      </c>
      <c r="J17" s="42">
        <v>600088.263</v>
      </c>
      <c r="K17" s="38">
        <v>99.4</v>
      </c>
      <c r="L17" s="42">
        <v>906100.8</v>
      </c>
      <c r="M17" s="42">
        <v>906100.8</v>
      </c>
      <c r="N17" s="42">
        <v>901081.475</v>
      </c>
      <c r="O17" s="70">
        <f t="shared" si="0"/>
        <v>0.9944605224937445</v>
      </c>
      <c r="P17" s="16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</row>
    <row r="18" spans="1:102" s="10" customFormat="1" ht="25.5">
      <c r="A18" s="37"/>
      <c r="B18" s="25"/>
      <c r="C18" s="25"/>
      <c r="D18" s="39"/>
      <c r="E18" s="40" t="s">
        <v>57</v>
      </c>
      <c r="F18" s="42">
        <v>53301</v>
      </c>
      <c r="G18" s="42">
        <v>51760.75</v>
      </c>
      <c r="H18" s="42">
        <v>47010</v>
      </c>
      <c r="I18" s="42">
        <v>37010</v>
      </c>
      <c r="J18" s="42">
        <v>35147.247</v>
      </c>
      <c r="K18" s="38">
        <v>95</v>
      </c>
      <c r="L18" s="42">
        <v>29988</v>
      </c>
      <c r="M18" s="42">
        <v>29988</v>
      </c>
      <c r="N18" s="42">
        <v>24116.035</v>
      </c>
      <c r="O18" s="70">
        <f t="shared" si="0"/>
        <v>0.8041895091369882</v>
      </c>
      <c r="P18" s="16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</row>
    <row r="19" spans="1:102" s="10" customFormat="1" ht="14.25">
      <c r="A19" s="37"/>
      <c r="B19" s="25"/>
      <c r="C19" s="25"/>
      <c r="D19" s="39"/>
      <c r="E19" s="40" t="s">
        <v>6</v>
      </c>
      <c r="F19" s="42">
        <v>494832</v>
      </c>
      <c r="G19" s="42">
        <v>486433.942</v>
      </c>
      <c r="H19" s="42">
        <v>538910.4</v>
      </c>
      <c r="I19" s="42">
        <v>518910.4</v>
      </c>
      <c r="J19" s="42">
        <v>516418.856</v>
      </c>
      <c r="K19" s="38">
        <v>99.5</v>
      </c>
      <c r="L19" s="42">
        <v>595860</v>
      </c>
      <c r="M19" s="42">
        <v>560860</v>
      </c>
      <c r="N19" s="42">
        <v>560042.406</v>
      </c>
      <c r="O19" s="70">
        <f t="shared" si="0"/>
        <v>0.9985422494027029</v>
      </c>
      <c r="P19" s="16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</row>
    <row r="20" spans="1:102" s="10" customFormat="1" ht="51">
      <c r="A20" s="37"/>
      <c r="B20" s="25"/>
      <c r="C20" s="25"/>
      <c r="D20" s="39"/>
      <c r="E20" s="40" t="s">
        <v>106</v>
      </c>
      <c r="F20" s="42">
        <v>30525.6</v>
      </c>
      <c r="G20" s="42">
        <v>24477.976</v>
      </c>
      <c r="H20" s="42">
        <v>29391.8</v>
      </c>
      <c r="I20" s="42">
        <f>+H20</f>
        <v>29391.8</v>
      </c>
      <c r="J20" s="42">
        <v>22358.88</v>
      </c>
      <c r="K20" s="38">
        <v>76.1</v>
      </c>
      <c r="L20" s="42">
        <v>154080</v>
      </c>
      <c r="M20" s="42">
        <v>110080</v>
      </c>
      <c r="N20" s="42">
        <v>105886.682</v>
      </c>
      <c r="O20" s="70">
        <f t="shared" si="0"/>
        <v>0.9619066315406977</v>
      </c>
      <c r="P20" s="16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</row>
    <row r="21" spans="1:16" s="4" customFormat="1" ht="51">
      <c r="A21" s="37"/>
      <c r="B21" s="37"/>
      <c r="C21" s="37"/>
      <c r="D21" s="43"/>
      <c r="E21" s="44" t="s">
        <v>101</v>
      </c>
      <c r="F21" s="41">
        <v>105487.8</v>
      </c>
      <c r="G21" s="41">
        <v>105487.684</v>
      </c>
      <c r="H21" s="41">
        <v>107995.5</v>
      </c>
      <c r="I21" s="42">
        <v>109329.6</v>
      </c>
      <c r="J21" s="41">
        <v>108353.692</v>
      </c>
      <c r="K21" s="38">
        <v>99.1</v>
      </c>
      <c r="L21" s="42">
        <v>113048</v>
      </c>
      <c r="M21" s="42">
        <v>127048</v>
      </c>
      <c r="N21" s="42">
        <v>123092.666</v>
      </c>
      <c r="O21" s="70">
        <f>+N21/M21</f>
        <v>0.9688674044455639</v>
      </c>
      <c r="P21" s="16"/>
    </row>
    <row r="22" spans="1:102" s="10" customFormat="1" ht="16.5" customHeight="1">
      <c r="A22" s="37"/>
      <c r="B22" s="25"/>
      <c r="C22" s="25"/>
      <c r="D22" s="39"/>
      <c r="E22" s="40" t="s">
        <v>58</v>
      </c>
      <c r="F22" s="42">
        <v>7944156.8</v>
      </c>
      <c r="G22" s="42">
        <v>7929290.684</v>
      </c>
      <c r="H22" s="42">
        <v>9327875.3</v>
      </c>
      <c r="I22" s="42">
        <v>9082475.3</v>
      </c>
      <c r="J22" s="42">
        <v>9059670.542</v>
      </c>
      <c r="K22" s="38">
        <v>99.7</v>
      </c>
      <c r="L22" s="42">
        <v>10750002</v>
      </c>
      <c r="M22" s="42">
        <v>10080002</v>
      </c>
      <c r="N22" s="42">
        <v>10046712.914</v>
      </c>
      <c r="O22" s="70">
        <f t="shared" si="0"/>
        <v>0.9966975119647794</v>
      </c>
      <c r="P22" s="16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</row>
    <row r="23" spans="1:15" s="4" customFormat="1" ht="30.75" customHeight="1" hidden="1">
      <c r="A23" s="37"/>
      <c r="B23" s="37"/>
      <c r="C23" s="37"/>
      <c r="D23" s="43"/>
      <c r="E23" s="46" t="s">
        <v>59</v>
      </c>
      <c r="F23" s="41">
        <f>+F24</f>
        <v>0</v>
      </c>
      <c r="G23" s="41">
        <f>+G24</f>
        <v>0</v>
      </c>
      <c r="H23" s="41">
        <f>+H24</f>
        <v>0</v>
      </c>
      <c r="I23" s="42">
        <f>+H23</f>
        <v>0</v>
      </c>
      <c r="J23" s="41">
        <v>0</v>
      </c>
      <c r="K23" s="38"/>
      <c r="L23" s="42">
        <v>0</v>
      </c>
      <c r="M23" s="42">
        <v>0</v>
      </c>
      <c r="N23" s="42">
        <v>0</v>
      </c>
      <c r="O23" s="42"/>
    </row>
    <row r="24" spans="1:15" s="4" customFormat="1" ht="28.5" customHeight="1" hidden="1">
      <c r="A24" s="37"/>
      <c r="B24" s="37"/>
      <c r="C24" s="37"/>
      <c r="D24" s="43"/>
      <c r="E24" s="46" t="s">
        <v>60</v>
      </c>
      <c r="F24" s="47">
        <v>0</v>
      </c>
      <c r="G24" s="47">
        <v>0</v>
      </c>
      <c r="H24" s="47">
        <v>0</v>
      </c>
      <c r="I24" s="42">
        <f>+H24</f>
        <v>0</v>
      </c>
      <c r="J24" s="41">
        <v>0</v>
      </c>
      <c r="K24" s="38"/>
      <c r="L24" s="42">
        <v>0</v>
      </c>
      <c r="M24" s="42">
        <v>0</v>
      </c>
      <c r="N24" s="42">
        <v>0</v>
      </c>
      <c r="O24" s="42"/>
    </row>
    <row r="25" spans="1:15" s="14" customFormat="1" ht="18" customHeight="1">
      <c r="A25" s="31"/>
      <c r="B25" s="31" t="s">
        <v>4</v>
      </c>
      <c r="C25" s="32"/>
      <c r="D25" s="45"/>
      <c r="E25" s="33" t="s">
        <v>18</v>
      </c>
      <c r="F25" s="34">
        <f>F26</f>
        <v>232234</v>
      </c>
      <c r="G25" s="34">
        <f aca="true" t="shared" si="1" ref="G25:N25">G26</f>
        <v>225200</v>
      </c>
      <c r="H25" s="34">
        <f t="shared" si="1"/>
        <v>254000</v>
      </c>
      <c r="I25" s="34">
        <f t="shared" si="1"/>
        <v>234000</v>
      </c>
      <c r="J25" s="34">
        <f t="shared" si="1"/>
        <v>231600</v>
      </c>
      <c r="K25" s="34">
        <v>99</v>
      </c>
      <c r="L25" s="34">
        <f t="shared" si="1"/>
        <v>240000</v>
      </c>
      <c r="M25" s="34">
        <f t="shared" si="1"/>
        <v>203000</v>
      </c>
      <c r="N25" s="34">
        <f t="shared" si="1"/>
        <v>202200</v>
      </c>
      <c r="O25" s="36">
        <f>+N25/M25</f>
        <v>0.9960591133004926</v>
      </c>
    </row>
    <row r="26" spans="1:102" s="8" customFormat="1" ht="14.25" customHeight="1">
      <c r="A26" s="37"/>
      <c r="B26" s="25"/>
      <c r="C26" s="25" t="s">
        <v>0</v>
      </c>
      <c r="D26" s="26"/>
      <c r="E26" s="27" t="s">
        <v>18</v>
      </c>
      <c r="F26" s="28">
        <f>+F27+F28</f>
        <v>232234</v>
      </c>
      <c r="G26" s="28">
        <f>+G27+G28</f>
        <v>225200</v>
      </c>
      <c r="H26" s="28">
        <f>+H27+H28</f>
        <v>254000</v>
      </c>
      <c r="I26" s="28">
        <f>+I27+I28</f>
        <v>234000</v>
      </c>
      <c r="J26" s="28">
        <f>+J27+J28</f>
        <v>231600</v>
      </c>
      <c r="K26" s="28"/>
      <c r="L26" s="28">
        <f>+L27+L28</f>
        <v>240000</v>
      </c>
      <c r="M26" s="28">
        <f>+M27+M28</f>
        <v>203000</v>
      </c>
      <c r="N26" s="28">
        <f>+N27+N28</f>
        <v>202200</v>
      </c>
      <c r="O26" s="70">
        <f>+N26/M26</f>
        <v>0.9960591133004926</v>
      </c>
      <c r="P26" s="16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</row>
    <row r="27" spans="1:102" s="10" customFormat="1" ht="28.5" customHeight="1">
      <c r="A27" s="37"/>
      <c r="B27" s="25"/>
      <c r="C27" s="25"/>
      <c r="D27" s="39"/>
      <c r="E27" s="48" t="s">
        <v>32</v>
      </c>
      <c r="F27" s="42">
        <v>232000</v>
      </c>
      <c r="G27" s="42">
        <v>225200</v>
      </c>
      <c r="H27" s="42">
        <v>254000</v>
      </c>
      <c r="I27" s="42">
        <v>234000</v>
      </c>
      <c r="J27" s="42">
        <v>231600</v>
      </c>
      <c r="K27" s="38"/>
      <c r="L27" s="42">
        <v>240000</v>
      </c>
      <c r="M27" s="42">
        <v>203000</v>
      </c>
      <c r="N27" s="42">
        <v>202200</v>
      </c>
      <c r="O27" s="70">
        <f>+N27/M27</f>
        <v>0.9960591133004926</v>
      </c>
      <c r="P27" s="16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</row>
    <row r="28" spans="1:102" s="10" customFormat="1" ht="48.75" customHeight="1" hidden="1">
      <c r="A28" s="37"/>
      <c r="B28" s="25"/>
      <c r="C28" s="25"/>
      <c r="D28" s="39"/>
      <c r="E28" s="49" t="s">
        <v>44</v>
      </c>
      <c r="F28" s="42">
        <v>234</v>
      </c>
      <c r="G28" s="42">
        <v>0</v>
      </c>
      <c r="H28" s="42"/>
      <c r="I28" s="42"/>
      <c r="J28" s="42"/>
      <c r="K28" s="38"/>
      <c r="L28" s="42"/>
      <c r="M28" s="42"/>
      <c r="N28" s="42"/>
      <c r="O28" s="42"/>
      <c r="P28" s="1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</row>
    <row r="29" spans="1:16" s="13" customFormat="1" ht="30.75" customHeight="1">
      <c r="A29" s="31"/>
      <c r="B29" s="31" t="s">
        <v>7</v>
      </c>
      <c r="C29" s="31"/>
      <c r="D29" s="32"/>
      <c r="E29" s="33" t="s">
        <v>11</v>
      </c>
      <c r="F29" s="34">
        <f>F30</f>
        <v>4601291</v>
      </c>
      <c r="G29" s="34">
        <f>G30</f>
        <v>4531236.899</v>
      </c>
      <c r="H29" s="34">
        <f>H30</f>
        <v>4993767.6</v>
      </c>
      <c r="I29" s="34">
        <f>I30</f>
        <v>4742795.199999999</v>
      </c>
      <c r="J29" s="34">
        <f>J30</f>
        <v>4682657.4399999995</v>
      </c>
      <c r="K29" s="35">
        <v>98.7</v>
      </c>
      <c r="L29" s="34">
        <f>L30</f>
        <v>4941336.300000001</v>
      </c>
      <c r="M29" s="34">
        <f>M30</f>
        <v>4941336.300000001</v>
      </c>
      <c r="N29" s="34">
        <f>N30</f>
        <v>4868009.714999999</v>
      </c>
      <c r="O29" s="36">
        <f>+N29/M29</f>
        <v>0.9851605758952287</v>
      </c>
      <c r="P29" s="16"/>
    </row>
    <row r="30" spans="1:102" s="8" customFormat="1" ht="31.5" customHeight="1">
      <c r="A30" s="37"/>
      <c r="B30" s="25"/>
      <c r="C30" s="25" t="s">
        <v>0</v>
      </c>
      <c r="D30" s="26"/>
      <c r="E30" s="27" t="s">
        <v>11</v>
      </c>
      <c r="F30" s="28">
        <f>F31+F32+F33+F34+F35+F36+F37+F38+F39+F40+F41+F42+F43+F44+F46+F48</f>
        <v>4601291</v>
      </c>
      <c r="G30" s="28">
        <f>G31+G32+G33+G34+G35+G36+G37+G38+G39+G40+G41+G42+G43+G44+G46+G48</f>
        <v>4531236.899</v>
      </c>
      <c r="H30" s="28">
        <f>H31+H32+H33+H34+H35+H36+H37+H38+H39+H40+H41+H42+H43+H44+H46+H48</f>
        <v>4993767.6</v>
      </c>
      <c r="I30" s="28">
        <f>I31+I32+I33+I34+I35+I36+I37+I38+I39+I40+I41+I42+I43+I44+I46+I48</f>
        <v>4742795.199999999</v>
      </c>
      <c r="J30" s="28">
        <f>J31+J32+J33+J34+J35+J36+J37+J38+J39+J40+J41+J42+J43+J44+J46+J48</f>
        <v>4682657.4399999995</v>
      </c>
      <c r="K30" s="38">
        <v>98.7</v>
      </c>
      <c r="L30" s="28">
        <f>L31+L32+L33+L34+L35+L36+L37+L38+L39+L40+L41+L42+L43+L44+L46+L48</f>
        <v>4941336.300000001</v>
      </c>
      <c r="M30" s="28">
        <f>M31+M32+M33+M34+M35+M36+M37+M38+M39+M40+M41+M42+M43+M44+M46+M48</f>
        <v>4941336.300000001</v>
      </c>
      <c r="N30" s="28">
        <f>N31+N32+N33+N34+N35+N36+N37+N38+N39+N40+N41+N42+N43+N44+N46+N48</f>
        <v>4868009.714999999</v>
      </c>
      <c r="O30" s="70">
        <f aca="true" t="shared" si="2" ref="O30:O74">+N30/M30</f>
        <v>0.9851605758952287</v>
      </c>
      <c r="P30" s="16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</row>
    <row r="31" spans="1:102" s="10" customFormat="1" ht="89.25">
      <c r="A31" s="37"/>
      <c r="B31" s="25"/>
      <c r="C31" s="25"/>
      <c r="D31" s="39"/>
      <c r="E31" s="40" t="s">
        <v>61</v>
      </c>
      <c r="F31" s="42">
        <v>18655</v>
      </c>
      <c r="G31" s="42">
        <v>8822</v>
      </c>
      <c r="H31" s="42">
        <v>15288</v>
      </c>
      <c r="I31" s="42">
        <f>+H31</f>
        <v>15288</v>
      </c>
      <c r="J31" s="42">
        <v>11739</v>
      </c>
      <c r="K31" s="38">
        <v>76.8</v>
      </c>
      <c r="L31" s="42">
        <v>46400</v>
      </c>
      <c r="M31" s="57">
        <v>21400</v>
      </c>
      <c r="N31" s="42">
        <v>14237</v>
      </c>
      <c r="O31" s="70">
        <f>+N31/M31</f>
        <v>0.6652803738317757</v>
      </c>
      <c r="P31" s="16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</row>
    <row r="32" spans="1:102" s="10" customFormat="1" ht="15.75" customHeight="1">
      <c r="A32" s="37"/>
      <c r="B32" s="25"/>
      <c r="C32" s="25"/>
      <c r="D32" s="39"/>
      <c r="E32" s="40" t="s">
        <v>62</v>
      </c>
      <c r="F32" s="42">
        <v>2641920</v>
      </c>
      <c r="G32" s="42">
        <v>2634247.6</v>
      </c>
      <c r="H32" s="42">
        <v>2748600</v>
      </c>
      <c r="I32" s="42">
        <v>2617600</v>
      </c>
      <c r="J32" s="42">
        <v>2610204.4</v>
      </c>
      <c r="K32" s="38">
        <v>99.7</v>
      </c>
      <c r="L32" s="42">
        <v>2791476</v>
      </c>
      <c r="M32" s="42">
        <v>2761476</v>
      </c>
      <c r="N32" s="42">
        <v>2744488.4</v>
      </c>
      <c r="O32" s="70">
        <f t="shared" si="2"/>
        <v>0.9938483622526504</v>
      </c>
      <c r="P32" s="16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</row>
    <row r="33" spans="1:16" s="4" customFormat="1" ht="14.25">
      <c r="A33" s="37"/>
      <c r="B33" s="37"/>
      <c r="C33" s="37"/>
      <c r="D33" s="43"/>
      <c r="E33" s="44" t="s">
        <v>12</v>
      </c>
      <c r="F33" s="41">
        <v>14558.1</v>
      </c>
      <c r="G33" s="41">
        <v>12437.763</v>
      </c>
      <c r="H33" s="41">
        <v>15579</v>
      </c>
      <c r="I33" s="42">
        <v>16061</v>
      </c>
      <c r="J33" s="41">
        <v>12107.872</v>
      </c>
      <c r="K33" s="38">
        <v>75.4</v>
      </c>
      <c r="L33" s="42">
        <v>12918</v>
      </c>
      <c r="M33" s="42">
        <v>12918</v>
      </c>
      <c r="N33" s="42">
        <v>9747.894</v>
      </c>
      <c r="O33" s="70">
        <f t="shared" si="2"/>
        <v>0.7545977705527172</v>
      </c>
      <c r="P33" s="16"/>
    </row>
    <row r="34" spans="1:102" s="10" customFormat="1" ht="25.5">
      <c r="A34" s="37"/>
      <c r="B34" s="25"/>
      <c r="C34" s="25"/>
      <c r="D34" s="39"/>
      <c r="E34" s="40" t="s">
        <v>63</v>
      </c>
      <c r="F34" s="42">
        <v>0</v>
      </c>
      <c r="G34" s="42">
        <v>0</v>
      </c>
      <c r="H34" s="42">
        <v>32500</v>
      </c>
      <c r="I34" s="42">
        <v>7500</v>
      </c>
      <c r="J34" s="42">
        <v>6398.928</v>
      </c>
      <c r="K34" s="38">
        <v>85.3</v>
      </c>
      <c r="L34" s="42">
        <v>27500</v>
      </c>
      <c r="M34" s="42">
        <v>7500</v>
      </c>
      <c r="N34" s="42">
        <v>0</v>
      </c>
      <c r="O34" s="70">
        <f t="shared" si="2"/>
        <v>0</v>
      </c>
      <c r="P34" s="16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</row>
    <row r="35" spans="1:102" s="10" customFormat="1" ht="38.25">
      <c r="A35" s="37"/>
      <c r="B35" s="25"/>
      <c r="C35" s="25"/>
      <c r="D35" s="39"/>
      <c r="E35" s="40" t="s">
        <v>20</v>
      </c>
      <c r="F35" s="42">
        <v>107832.5</v>
      </c>
      <c r="G35" s="42">
        <v>90226.5</v>
      </c>
      <c r="H35" s="42">
        <v>80000</v>
      </c>
      <c r="I35" s="42">
        <f>+H35</f>
        <v>80000</v>
      </c>
      <c r="J35" s="50">
        <v>79346.25</v>
      </c>
      <c r="K35" s="38">
        <v>99.2</v>
      </c>
      <c r="L35" s="42">
        <v>82000</v>
      </c>
      <c r="M35" s="42">
        <v>82000</v>
      </c>
      <c r="N35" s="42">
        <v>80901.175</v>
      </c>
      <c r="O35" s="70">
        <f t="shared" si="2"/>
        <v>0.9865996951219512</v>
      </c>
      <c r="P35" s="16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</row>
    <row r="36" spans="1:102" s="10" customFormat="1" ht="14.25">
      <c r="A36" s="37"/>
      <c r="B36" s="25"/>
      <c r="C36" s="25"/>
      <c r="D36" s="39"/>
      <c r="E36" s="40" t="s">
        <v>64</v>
      </c>
      <c r="F36" s="42">
        <v>1061000</v>
      </c>
      <c r="G36" s="42">
        <v>1058400</v>
      </c>
      <c r="H36" s="42">
        <v>1278500</v>
      </c>
      <c r="I36" s="42">
        <v>1098500</v>
      </c>
      <c r="J36" s="42">
        <v>1092300</v>
      </c>
      <c r="K36" s="38">
        <v>99.4</v>
      </c>
      <c r="L36" s="42">
        <v>1195000</v>
      </c>
      <c r="M36" s="42">
        <v>1285000</v>
      </c>
      <c r="N36" s="42">
        <v>1282400</v>
      </c>
      <c r="O36" s="70">
        <f t="shared" si="2"/>
        <v>0.997976653696498</v>
      </c>
      <c r="P36" s="78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</row>
    <row r="37" spans="1:102" s="10" customFormat="1" ht="102">
      <c r="A37" s="37"/>
      <c r="B37" s="25"/>
      <c r="C37" s="25"/>
      <c r="D37" s="39"/>
      <c r="E37" s="40" t="s">
        <v>45</v>
      </c>
      <c r="F37" s="42">
        <v>59500</v>
      </c>
      <c r="G37" s="42">
        <v>58800</v>
      </c>
      <c r="H37" s="42">
        <v>59500</v>
      </c>
      <c r="I37" s="42">
        <f>+H37</f>
        <v>59500</v>
      </c>
      <c r="J37" s="42">
        <v>58300</v>
      </c>
      <c r="K37" s="38">
        <v>98</v>
      </c>
      <c r="L37" s="42">
        <v>67900</v>
      </c>
      <c r="M37" s="42">
        <v>67900</v>
      </c>
      <c r="N37" s="42">
        <v>67900</v>
      </c>
      <c r="O37" s="70">
        <f t="shared" si="2"/>
        <v>1</v>
      </c>
      <c r="P37" s="16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</row>
    <row r="38" spans="1:16" s="4" customFormat="1" ht="51">
      <c r="A38" s="37"/>
      <c r="B38" s="37"/>
      <c r="C38" s="37"/>
      <c r="D38" s="43"/>
      <c r="E38" s="44" t="s">
        <v>65</v>
      </c>
      <c r="F38" s="41">
        <v>51044.3</v>
      </c>
      <c r="G38" s="41">
        <v>43749.737</v>
      </c>
      <c r="H38" s="41">
        <v>53668.3</v>
      </c>
      <c r="I38" s="42">
        <v>56772.8</v>
      </c>
      <c r="J38" s="41">
        <v>46058.517</v>
      </c>
      <c r="K38" s="38">
        <v>81.1</v>
      </c>
      <c r="L38" s="42">
        <v>56566.9</v>
      </c>
      <c r="M38" s="42">
        <v>56566.9</v>
      </c>
      <c r="N38" s="42">
        <v>51473.302</v>
      </c>
      <c r="O38" s="70">
        <f t="shared" si="2"/>
        <v>0.909954443322862</v>
      </c>
      <c r="P38" s="16"/>
    </row>
    <row r="39" spans="1:16" s="4" customFormat="1" ht="51">
      <c r="A39" s="37"/>
      <c r="B39" s="37"/>
      <c r="C39" s="37"/>
      <c r="D39" s="43"/>
      <c r="E39" s="44" t="s">
        <v>66</v>
      </c>
      <c r="F39" s="41">
        <v>42545.1</v>
      </c>
      <c r="G39" s="41">
        <v>32910.299</v>
      </c>
      <c r="H39" s="41">
        <v>44443.3</v>
      </c>
      <c r="I39" s="42">
        <v>44884.4</v>
      </c>
      <c r="J39" s="41">
        <v>35828.473</v>
      </c>
      <c r="K39" s="38">
        <v>79.8</v>
      </c>
      <c r="L39" s="42">
        <v>52094.4</v>
      </c>
      <c r="M39" s="42">
        <v>52094.4</v>
      </c>
      <c r="N39" s="42">
        <v>43760.924</v>
      </c>
      <c r="O39" s="70">
        <f t="shared" si="2"/>
        <v>0.840031250959796</v>
      </c>
      <c r="P39" s="16"/>
    </row>
    <row r="40" spans="1:102" s="10" customFormat="1" ht="51">
      <c r="A40" s="37"/>
      <c r="B40" s="25"/>
      <c r="C40" s="25"/>
      <c r="D40" s="39"/>
      <c r="E40" s="40" t="s">
        <v>67</v>
      </c>
      <c r="F40" s="42">
        <v>1562</v>
      </c>
      <c r="G40" s="42">
        <v>1153</v>
      </c>
      <c r="H40" s="42">
        <v>1308</v>
      </c>
      <c r="I40" s="42">
        <f>+H40</f>
        <v>1308</v>
      </c>
      <c r="J40" s="42">
        <v>1244</v>
      </c>
      <c r="K40" s="38">
        <v>95.1</v>
      </c>
      <c r="L40" s="42">
        <v>1540</v>
      </c>
      <c r="M40" s="42">
        <v>1540</v>
      </c>
      <c r="N40" s="42">
        <v>1095</v>
      </c>
      <c r="O40" s="70">
        <f t="shared" si="2"/>
        <v>0.711038961038961</v>
      </c>
      <c r="P40" s="16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</row>
    <row r="41" spans="1:16" s="9" customFormat="1" ht="38.25">
      <c r="A41" s="51"/>
      <c r="B41" s="51"/>
      <c r="C41" s="51"/>
      <c r="D41" s="52"/>
      <c r="E41" s="53" t="s">
        <v>25</v>
      </c>
      <c r="F41" s="50">
        <v>7500</v>
      </c>
      <c r="G41" s="50">
        <v>4620</v>
      </c>
      <c r="H41" s="50">
        <v>4500</v>
      </c>
      <c r="I41" s="50">
        <f>+H41</f>
        <v>4500</v>
      </c>
      <c r="J41" s="50">
        <v>4350</v>
      </c>
      <c r="K41" s="38">
        <v>96.7</v>
      </c>
      <c r="L41" s="50">
        <v>4500</v>
      </c>
      <c r="M41" s="50">
        <v>4500</v>
      </c>
      <c r="N41" s="50">
        <v>4020</v>
      </c>
      <c r="O41" s="70">
        <f t="shared" si="2"/>
        <v>0.8933333333333333</v>
      </c>
      <c r="P41" s="16"/>
    </row>
    <row r="42" spans="1:102" s="10" customFormat="1" ht="30" customHeight="1">
      <c r="A42" s="37"/>
      <c r="B42" s="25"/>
      <c r="C42" s="25"/>
      <c r="D42" s="39"/>
      <c r="E42" s="40" t="s">
        <v>68</v>
      </c>
      <c r="F42" s="42">
        <v>235000</v>
      </c>
      <c r="G42" s="42">
        <v>232950</v>
      </c>
      <c r="H42" s="42">
        <v>300000</v>
      </c>
      <c r="I42" s="42">
        <v>381000</v>
      </c>
      <c r="J42" s="42">
        <v>373950</v>
      </c>
      <c r="K42" s="38">
        <v>98.1</v>
      </c>
      <c r="L42" s="42">
        <v>300000</v>
      </c>
      <c r="M42" s="42">
        <v>285000</v>
      </c>
      <c r="N42" s="42">
        <v>281700</v>
      </c>
      <c r="O42" s="70">
        <f t="shared" si="2"/>
        <v>0.988421052631579</v>
      </c>
      <c r="P42" s="16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</row>
    <row r="43" spans="1:102" s="10" customFormat="1" ht="25.5">
      <c r="A43" s="37"/>
      <c r="B43" s="25"/>
      <c r="C43" s="25"/>
      <c r="D43" s="39"/>
      <c r="E43" s="40" t="s">
        <v>69</v>
      </c>
      <c r="F43" s="42">
        <v>223934</v>
      </c>
      <c r="G43" s="42">
        <v>220327</v>
      </c>
      <c r="H43" s="42">
        <v>221641</v>
      </c>
      <c r="I43" s="42">
        <f aca="true" t="shared" si="3" ref="I43:I48">+H43</f>
        <v>221641</v>
      </c>
      <c r="J43" s="42">
        <v>215560</v>
      </c>
      <c r="K43" s="42">
        <v>97.3</v>
      </c>
      <c r="L43" s="42">
        <v>212141</v>
      </c>
      <c r="M43" s="42">
        <v>212141</v>
      </c>
      <c r="N43" s="42">
        <v>207298</v>
      </c>
      <c r="O43" s="70">
        <f t="shared" si="2"/>
        <v>0.9771708439198458</v>
      </c>
      <c r="P43" s="16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</row>
    <row r="44" spans="1:102" s="10" customFormat="1" ht="38.25">
      <c r="A44" s="54"/>
      <c r="B44" s="54"/>
      <c r="C44" s="54"/>
      <c r="D44" s="55"/>
      <c r="E44" s="56" t="s">
        <v>70</v>
      </c>
      <c r="F44" s="57">
        <f>+F45</f>
        <v>47000</v>
      </c>
      <c r="G44" s="57">
        <f>+G45</f>
        <v>44480</v>
      </c>
      <c r="H44" s="57">
        <f>+H45</f>
        <v>49000</v>
      </c>
      <c r="I44" s="57">
        <f t="shared" si="3"/>
        <v>49000</v>
      </c>
      <c r="J44" s="57">
        <f>+I44</f>
        <v>49000</v>
      </c>
      <c r="K44" s="58">
        <v>100</v>
      </c>
      <c r="L44" s="57">
        <f>+L45</f>
        <v>53000</v>
      </c>
      <c r="M44" s="57">
        <f>+M45</f>
        <v>53000</v>
      </c>
      <c r="N44" s="57">
        <f>+N45</f>
        <v>48660</v>
      </c>
      <c r="O44" s="70">
        <f t="shared" si="2"/>
        <v>0.9181132075471699</v>
      </c>
      <c r="P44" s="16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</row>
    <row r="45" spans="1:102" s="10" customFormat="1" ht="25.5">
      <c r="A45" s="54"/>
      <c r="B45" s="54"/>
      <c r="C45" s="54"/>
      <c r="D45" s="55"/>
      <c r="E45" s="56" t="s">
        <v>71</v>
      </c>
      <c r="F45" s="57">
        <v>47000</v>
      </c>
      <c r="G45" s="57">
        <v>44480</v>
      </c>
      <c r="H45" s="57">
        <v>49000</v>
      </c>
      <c r="I45" s="57">
        <f t="shared" si="3"/>
        <v>49000</v>
      </c>
      <c r="J45" s="57">
        <v>45680</v>
      </c>
      <c r="K45" s="58">
        <v>93.2</v>
      </c>
      <c r="L45" s="57">
        <v>53000</v>
      </c>
      <c r="M45" s="57">
        <v>53000</v>
      </c>
      <c r="N45" s="57">
        <v>48660</v>
      </c>
      <c r="O45" s="70">
        <f t="shared" si="2"/>
        <v>0.9181132075471699</v>
      </c>
      <c r="P45" s="16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</row>
    <row r="46" spans="1:16" s="17" customFormat="1" ht="32.25" customHeight="1">
      <c r="A46" s="54"/>
      <c r="B46" s="54"/>
      <c r="C46" s="54"/>
      <c r="D46" s="55"/>
      <c r="E46" s="56" t="s">
        <v>26</v>
      </c>
      <c r="F46" s="57">
        <f>+F47</f>
        <v>50000</v>
      </c>
      <c r="G46" s="57">
        <f>+G47</f>
        <v>50000</v>
      </c>
      <c r="H46" s="57">
        <f>+H47</f>
        <v>50000</v>
      </c>
      <c r="I46" s="57">
        <f t="shared" si="3"/>
        <v>50000</v>
      </c>
      <c r="J46" s="57">
        <f>+I46</f>
        <v>50000</v>
      </c>
      <c r="K46" s="58">
        <v>100</v>
      </c>
      <c r="L46" s="57">
        <f>+L47</f>
        <v>5000</v>
      </c>
      <c r="M46" s="57">
        <f>+M47</f>
        <v>5000</v>
      </c>
      <c r="N46" s="57">
        <f>+N47</f>
        <v>0</v>
      </c>
      <c r="O46" s="70">
        <v>0</v>
      </c>
      <c r="P46" s="16"/>
    </row>
    <row r="47" spans="1:16" s="17" customFormat="1" ht="13.5" customHeight="1">
      <c r="A47" s="54"/>
      <c r="B47" s="54"/>
      <c r="C47" s="54"/>
      <c r="D47" s="55"/>
      <c r="E47" s="56" t="s">
        <v>72</v>
      </c>
      <c r="F47" s="57">
        <v>50000</v>
      </c>
      <c r="G47" s="57">
        <v>50000</v>
      </c>
      <c r="H47" s="57">
        <v>50000</v>
      </c>
      <c r="I47" s="57">
        <f t="shared" si="3"/>
        <v>50000</v>
      </c>
      <c r="J47" s="57">
        <v>30000</v>
      </c>
      <c r="K47" s="58">
        <v>60</v>
      </c>
      <c r="L47" s="57">
        <v>5000</v>
      </c>
      <c r="M47" s="57">
        <v>5000</v>
      </c>
      <c r="N47" s="57">
        <v>0</v>
      </c>
      <c r="O47" s="70">
        <v>0</v>
      </c>
      <c r="P47" s="16"/>
    </row>
    <row r="48" spans="1:102" s="10" customFormat="1" ht="38.25">
      <c r="A48" s="37"/>
      <c r="B48" s="25"/>
      <c r="C48" s="25"/>
      <c r="D48" s="39"/>
      <c r="E48" s="40" t="s">
        <v>40</v>
      </c>
      <c r="F48" s="42">
        <v>39240</v>
      </c>
      <c r="G48" s="42">
        <v>38113</v>
      </c>
      <c r="H48" s="42">
        <v>39240</v>
      </c>
      <c r="I48" s="42">
        <f t="shared" si="3"/>
        <v>39240</v>
      </c>
      <c r="J48" s="42">
        <v>36270</v>
      </c>
      <c r="K48" s="42">
        <v>92.4</v>
      </c>
      <c r="L48" s="42">
        <v>33300</v>
      </c>
      <c r="M48" s="42">
        <v>33300</v>
      </c>
      <c r="N48" s="42">
        <v>30328.02</v>
      </c>
      <c r="O48" s="70">
        <f t="shared" si="2"/>
        <v>0.9107513513513513</v>
      </c>
      <c r="P48" s="16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</row>
    <row r="49" spans="1:16" s="13" customFormat="1" ht="20.25" customHeight="1">
      <c r="A49" s="31"/>
      <c r="B49" s="32" t="s">
        <v>8</v>
      </c>
      <c r="C49" s="31"/>
      <c r="D49" s="32"/>
      <c r="E49" s="33" t="s">
        <v>13</v>
      </c>
      <c r="F49" s="34">
        <f>+F50</f>
        <v>128556.1</v>
      </c>
      <c r="G49" s="34">
        <f>+G50</f>
        <v>105691.65</v>
      </c>
      <c r="H49" s="34">
        <f>+H50</f>
        <v>94085.1</v>
      </c>
      <c r="I49" s="34">
        <f>+I50</f>
        <v>50485.1</v>
      </c>
      <c r="J49" s="34">
        <f>+J50</f>
        <v>38161.277</v>
      </c>
      <c r="K49" s="35">
        <v>75.6</v>
      </c>
      <c r="L49" s="34">
        <f>+L50</f>
        <v>44947</v>
      </c>
      <c r="M49" s="34">
        <f>+M50</f>
        <v>34947</v>
      </c>
      <c r="N49" s="34">
        <f>+N50</f>
        <v>4606.482</v>
      </c>
      <c r="O49" s="36">
        <f>+N49/M49</f>
        <v>0.131813374538587</v>
      </c>
      <c r="P49" s="16"/>
    </row>
    <row r="50" spans="1:102" s="8" customFormat="1" ht="14.25" customHeight="1">
      <c r="A50" s="37"/>
      <c r="B50" s="25"/>
      <c r="C50" s="25" t="s">
        <v>0</v>
      </c>
      <c r="D50" s="26"/>
      <c r="E50" s="27" t="s">
        <v>13</v>
      </c>
      <c r="F50" s="28">
        <f>+F51+F52+F53+F54+F55+F56+F57+F58+F59+F60+F61+F62+F63+F64+F65+F66+F67+F68+F69+F70</f>
        <v>128556.1</v>
      </c>
      <c r="G50" s="28">
        <f>+G51+G52+G53+G54+G55+G56+G57+G58+G59+G60+G61+G62+G63+G64+G65+G66+G67+G68+G69+G70</f>
        <v>105691.65</v>
      </c>
      <c r="H50" s="28">
        <f>+H51+H52+H53+H54+H55+H56+H57+H58+H59+H60+H61+H62+H63+H64+H65+H66+H67+H68+H69+H70</f>
        <v>94085.1</v>
      </c>
      <c r="I50" s="28">
        <f>+I51+I52+I53+I54+I55+I56+I57+I58+I59+I60+I61+I62+I63+I64+I65+I66+I67+I68+I69+I70</f>
        <v>50485.1</v>
      </c>
      <c r="J50" s="28">
        <f>+J51+J52+J53+J54+J55+J56+J57+J58+J59+J60+J61+J62+J63+J64+J65+J66+J67+J68+J69+J70</f>
        <v>38161.277</v>
      </c>
      <c r="K50" s="38">
        <v>75.6</v>
      </c>
      <c r="L50" s="28">
        <f>+L51+L52+L53+L54+L55+L56+L57+L58+L59+L60+L61+L62+L63+L64+L65+L66+L67+L68+L69+L70+L71+L72</f>
        <v>44947</v>
      </c>
      <c r="M50" s="28">
        <f>+M51+M52+M53+M54+M55+M56+M57+M58+M59+M60+M61+M62+M63+M64+M65+M66+M67+M68+M69+M70+M71+M72</f>
        <v>34947</v>
      </c>
      <c r="N50" s="28">
        <f>+N51+N52+N53+N54+N55+N56+N57+N58+N59+N60+N61+N62+N63+N64+N65+N66+N67+N68+N69+N70+N71+N72</f>
        <v>4606.482</v>
      </c>
      <c r="O50" s="70">
        <f t="shared" si="2"/>
        <v>0.131813374538587</v>
      </c>
      <c r="P50" s="16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</row>
    <row r="51" spans="1:102" s="8" customFormat="1" ht="48" customHeight="1" hidden="1">
      <c r="A51" s="37"/>
      <c r="B51" s="25"/>
      <c r="C51" s="25"/>
      <c r="D51" s="26"/>
      <c r="E51" s="48" t="s">
        <v>91</v>
      </c>
      <c r="F51" s="41">
        <v>137.5</v>
      </c>
      <c r="G51" s="41">
        <v>0</v>
      </c>
      <c r="H51" s="41">
        <v>137.5</v>
      </c>
      <c r="I51" s="42">
        <f>+H51</f>
        <v>137.5</v>
      </c>
      <c r="J51" s="42">
        <v>0</v>
      </c>
      <c r="K51" s="38"/>
      <c r="L51" s="42"/>
      <c r="M51" s="42"/>
      <c r="N51" s="42"/>
      <c r="O51" s="70" t="e">
        <f t="shared" si="2"/>
        <v>#DIV/0!</v>
      </c>
      <c r="P51" s="16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</row>
    <row r="52" spans="1:102" s="10" customFormat="1" ht="38.25">
      <c r="A52" s="37"/>
      <c r="B52" s="25"/>
      <c r="C52" s="25"/>
      <c r="D52" s="39"/>
      <c r="E52" s="59" t="s">
        <v>73</v>
      </c>
      <c r="F52" s="41">
        <v>4200</v>
      </c>
      <c r="G52" s="41">
        <v>1705</v>
      </c>
      <c r="H52" s="41">
        <v>0</v>
      </c>
      <c r="I52" s="42">
        <f>+H52</f>
        <v>0</v>
      </c>
      <c r="J52" s="41">
        <v>0</v>
      </c>
      <c r="K52" s="38"/>
      <c r="L52" s="42">
        <v>0</v>
      </c>
      <c r="M52" s="42">
        <v>0</v>
      </c>
      <c r="N52" s="42">
        <v>0</v>
      </c>
      <c r="O52" s="70" t="s">
        <v>109</v>
      </c>
      <c r="P52" s="16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</row>
    <row r="53" spans="1:102" s="10" customFormat="1" ht="54" customHeight="1" hidden="1">
      <c r="A53" s="37"/>
      <c r="B53" s="25"/>
      <c r="C53" s="25"/>
      <c r="D53" s="39"/>
      <c r="E53" s="18" t="s">
        <v>33</v>
      </c>
      <c r="F53" s="41">
        <v>2736</v>
      </c>
      <c r="G53" s="41">
        <v>1817.64</v>
      </c>
      <c r="H53" s="41"/>
      <c r="I53" s="42"/>
      <c r="J53" s="41"/>
      <c r="K53" s="38"/>
      <c r="L53" s="42"/>
      <c r="M53" s="42"/>
      <c r="N53" s="42"/>
      <c r="O53" s="70" t="e">
        <f t="shared" si="2"/>
        <v>#DIV/0!</v>
      </c>
      <c r="P53" s="16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</row>
    <row r="54" spans="1:102" s="10" customFormat="1" ht="14.25" hidden="1">
      <c r="A54" s="37"/>
      <c r="B54" s="25"/>
      <c r="C54" s="25"/>
      <c r="D54" s="39"/>
      <c r="E54" s="49" t="s">
        <v>14</v>
      </c>
      <c r="F54" s="41">
        <v>97000</v>
      </c>
      <c r="G54" s="41">
        <v>92390.067</v>
      </c>
      <c r="H54" s="41"/>
      <c r="I54" s="42"/>
      <c r="J54" s="41"/>
      <c r="K54" s="38"/>
      <c r="L54" s="42"/>
      <c r="M54" s="42"/>
      <c r="N54" s="42"/>
      <c r="O54" s="70" t="e">
        <f t="shared" si="2"/>
        <v>#DIV/0!</v>
      </c>
      <c r="P54" s="16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</row>
    <row r="55" spans="1:102" s="10" customFormat="1" ht="51" hidden="1">
      <c r="A55" s="37"/>
      <c r="B55" s="25"/>
      <c r="C55" s="25"/>
      <c r="D55" s="39"/>
      <c r="E55" s="49" t="s">
        <v>34</v>
      </c>
      <c r="F55" s="41">
        <v>18810</v>
      </c>
      <c r="G55" s="41">
        <v>9778.943</v>
      </c>
      <c r="H55" s="41"/>
      <c r="I55" s="42"/>
      <c r="J55" s="41"/>
      <c r="K55" s="38"/>
      <c r="L55" s="42"/>
      <c r="M55" s="42"/>
      <c r="N55" s="42"/>
      <c r="O55" s="70" t="e">
        <f t="shared" si="2"/>
        <v>#DIV/0!</v>
      </c>
      <c r="P55" s="16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</row>
    <row r="56" spans="1:102" s="10" customFormat="1" ht="63.75" hidden="1">
      <c r="A56" s="37"/>
      <c r="B56" s="25"/>
      <c r="C56" s="25"/>
      <c r="D56" s="39"/>
      <c r="E56" s="49" t="s">
        <v>36</v>
      </c>
      <c r="F56" s="41">
        <v>1740.6</v>
      </c>
      <c r="G56" s="41">
        <v>0</v>
      </c>
      <c r="H56" s="41"/>
      <c r="I56" s="42"/>
      <c r="J56" s="41"/>
      <c r="K56" s="38"/>
      <c r="L56" s="42"/>
      <c r="M56" s="42"/>
      <c r="N56" s="42"/>
      <c r="O56" s="70" t="e">
        <f t="shared" si="2"/>
        <v>#DIV/0!</v>
      </c>
      <c r="P56" s="16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</row>
    <row r="57" spans="1:102" s="10" customFormat="1" ht="69" customHeight="1" hidden="1">
      <c r="A57" s="37"/>
      <c r="B57" s="25"/>
      <c r="C57" s="25"/>
      <c r="D57" s="39"/>
      <c r="E57" s="49" t="s">
        <v>35</v>
      </c>
      <c r="F57" s="41">
        <v>855</v>
      </c>
      <c r="G57" s="41">
        <v>0</v>
      </c>
      <c r="H57" s="41"/>
      <c r="I57" s="42"/>
      <c r="J57" s="41"/>
      <c r="K57" s="38"/>
      <c r="L57" s="42"/>
      <c r="M57" s="42"/>
      <c r="N57" s="42"/>
      <c r="O57" s="70" t="e">
        <f t="shared" si="2"/>
        <v>#DIV/0!</v>
      </c>
      <c r="P57" s="16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</row>
    <row r="58" spans="1:102" s="10" customFormat="1" ht="78" customHeight="1">
      <c r="A58" s="37"/>
      <c r="B58" s="25"/>
      <c r="C58" s="25"/>
      <c r="D58" s="39"/>
      <c r="E58" s="44" t="s">
        <v>74</v>
      </c>
      <c r="F58" s="41"/>
      <c r="G58" s="41"/>
      <c r="H58" s="41">
        <v>5700</v>
      </c>
      <c r="I58" s="42">
        <f>+H58</f>
        <v>5700</v>
      </c>
      <c r="J58" s="41">
        <v>1561</v>
      </c>
      <c r="K58" s="38">
        <v>27.4</v>
      </c>
      <c r="L58" s="42">
        <v>3630</v>
      </c>
      <c r="M58" s="42">
        <v>3630</v>
      </c>
      <c r="N58" s="42">
        <v>310</v>
      </c>
      <c r="O58" s="70">
        <f t="shared" si="2"/>
        <v>0.08539944903581267</v>
      </c>
      <c r="P58" s="16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</row>
    <row r="59" spans="1:102" s="10" customFormat="1" ht="51">
      <c r="A59" s="60"/>
      <c r="B59" s="61"/>
      <c r="C59" s="61"/>
      <c r="D59" s="39"/>
      <c r="E59" s="44" t="s">
        <v>75</v>
      </c>
      <c r="F59" s="41"/>
      <c r="G59" s="41"/>
      <c r="H59" s="41">
        <v>23800</v>
      </c>
      <c r="I59" s="42">
        <v>4200</v>
      </c>
      <c r="J59" s="41">
        <v>4200</v>
      </c>
      <c r="K59" s="38">
        <v>100</v>
      </c>
      <c r="L59" s="42">
        <v>15000</v>
      </c>
      <c r="M59" s="42">
        <v>15000</v>
      </c>
      <c r="N59" s="42">
        <v>0</v>
      </c>
      <c r="O59" s="70">
        <f t="shared" si="2"/>
        <v>0</v>
      </c>
      <c r="P59" s="16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</row>
    <row r="60" spans="1:16" s="4" customFormat="1" ht="55.5" customHeight="1" hidden="1">
      <c r="A60" s="37"/>
      <c r="B60" s="37"/>
      <c r="C60" s="37"/>
      <c r="D60" s="43"/>
      <c r="E60" s="44" t="s">
        <v>33</v>
      </c>
      <c r="F60" s="41"/>
      <c r="G60" s="41"/>
      <c r="H60" s="41">
        <v>0</v>
      </c>
      <c r="I60" s="42">
        <f>+H60</f>
        <v>0</v>
      </c>
      <c r="J60" s="41"/>
      <c r="K60" s="38"/>
      <c r="L60" s="42"/>
      <c r="M60" s="42"/>
      <c r="N60" s="42"/>
      <c r="O60" s="70" t="e">
        <f t="shared" si="2"/>
        <v>#DIV/0!</v>
      </c>
      <c r="P60" s="16"/>
    </row>
    <row r="61" spans="1:16" s="4" customFormat="1" ht="23.25" customHeight="1" hidden="1">
      <c r="A61" s="37"/>
      <c r="B61" s="37"/>
      <c r="C61" s="37"/>
      <c r="D61" s="43"/>
      <c r="E61" s="44" t="s">
        <v>14</v>
      </c>
      <c r="F61" s="41"/>
      <c r="G61" s="41"/>
      <c r="H61" s="41">
        <v>36504</v>
      </c>
      <c r="I61" s="42">
        <v>32504</v>
      </c>
      <c r="J61" s="41">
        <v>31850.277</v>
      </c>
      <c r="K61" s="38">
        <v>98</v>
      </c>
      <c r="L61" s="42"/>
      <c r="M61" s="42"/>
      <c r="N61" s="42"/>
      <c r="O61" s="70" t="e">
        <f t="shared" si="2"/>
        <v>#DIV/0!</v>
      </c>
      <c r="P61" s="16"/>
    </row>
    <row r="62" spans="1:16" s="4" customFormat="1" ht="93.75" customHeight="1" hidden="1">
      <c r="A62" s="37"/>
      <c r="B62" s="37"/>
      <c r="C62" s="37"/>
      <c r="D62" s="43"/>
      <c r="E62" s="44" t="s">
        <v>79</v>
      </c>
      <c r="F62" s="41"/>
      <c r="G62" s="41"/>
      <c r="H62" s="41">
        <v>20000</v>
      </c>
      <c r="I62" s="42">
        <v>0</v>
      </c>
      <c r="J62" s="41">
        <v>0</v>
      </c>
      <c r="K62" s="38"/>
      <c r="L62" s="42"/>
      <c r="M62" s="42"/>
      <c r="N62" s="42"/>
      <c r="O62" s="70" t="e">
        <f t="shared" si="2"/>
        <v>#DIV/0!</v>
      </c>
      <c r="P62" s="16"/>
    </row>
    <row r="63" spans="1:102" s="10" customFormat="1" ht="38.25">
      <c r="A63" s="37"/>
      <c r="B63" s="25"/>
      <c r="C63" s="25"/>
      <c r="D63" s="39"/>
      <c r="E63" s="44" t="s">
        <v>76</v>
      </c>
      <c r="F63" s="41"/>
      <c r="G63" s="41"/>
      <c r="H63" s="41">
        <v>3432.6</v>
      </c>
      <c r="I63" s="42">
        <f aca="true" t="shared" si="4" ref="I63:I69">+H63</f>
        <v>3432.6</v>
      </c>
      <c r="J63" s="41">
        <v>0</v>
      </c>
      <c r="K63" s="38"/>
      <c r="L63" s="42">
        <v>0</v>
      </c>
      <c r="M63" s="42">
        <v>0</v>
      </c>
      <c r="N63" s="42">
        <v>0</v>
      </c>
      <c r="O63" s="70" t="s">
        <v>109</v>
      </c>
      <c r="P63" s="16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</row>
    <row r="64" spans="1:16" s="4" customFormat="1" ht="81.75" customHeight="1" hidden="1">
      <c r="A64" s="37"/>
      <c r="B64" s="37"/>
      <c r="C64" s="37"/>
      <c r="D64" s="43"/>
      <c r="E64" s="44" t="s">
        <v>37</v>
      </c>
      <c r="F64" s="41">
        <v>1930</v>
      </c>
      <c r="G64" s="41">
        <v>0</v>
      </c>
      <c r="H64" s="41">
        <v>2511</v>
      </c>
      <c r="I64" s="42">
        <f t="shared" si="4"/>
        <v>2511</v>
      </c>
      <c r="J64" s="41">
        <v>0</v>
      </c>
      <c r="K64" s="38"/>
      <c r="L64" s="42"/>
      <c r="M64" s="42"/>
      <c r="N64" s="42"/>
      <c r="O64" s="70" t="e">
        <f t="shared" si="2"/>
        <v>#DIV/0!</v>
      </c>
      <c r="P64" s="16"/>
    </row>
    <row r="65" spans="1:16" s="4" customFormat="1" ht="51">
      <c r="A65" s="37"/>
      <c r="B65" s="37"/>
      <c r="C65" s="37"/>
      <c r="D65" s="43"/>
      <c r="E65" s="44" t="s">
        <v>77</v>
      </c>
      <c r="F65" s="41"/>
      <c r="G65" s="41"/>
      <c r="H65" s="41">
        <v>0</v>
      </c>
      <c r="I65" s="42">
        <f t="shared" si="4"/>
        <v>0</v>
      </c>
      <c r="J65" s="41"/>
      <c r="K65" s="38"/>
      <c r="L65" s="42">
        <v>3067</v>
      </c>
      <c r="M65" s="42">
        <v>3067</v>
      </c>
      <c r="N65" s="42">
        <v>311.384</v>
      </c>
      <c r="O65" s="70">
        <f t="shared" si="2"/>
        <v>0.10152722530159766</v>
      </c>
      <c r="P65" s="16"/>
    </row>
    <row r="66" spans="1:102" s="10" customFormat="1" ht="51">
      <c r="A66" s="60"/>
      <c r="B66" s="61"/>
      <c r="C66" s="61"/>
      <c r="D66" s="39"/>
      <c r="E66" s="44" t="s">
        <v>78</v>
      </c>
      <c r="F66" s="41">
        <v>1000</v>
      </c>
      <c r="G66" s="41">
        <v>0</v>
      </c>
      <c r="H66" s="41">
        <v>1000</v>
      </c>
      <c r="I66" s="42">
        <f t="shared" si="4"/>
        <v>1000</v>
      </c>
      <c r="J66" s="41">
        <v>0</v>
      </c>
      <c r="K66" s="38"/>
      <c r="L66" s="42">
        <v>2250</v>
      </c>
      <c r="M66" s="42">
        <v>2250</v>
      </c>
      <c r="N66" s="42">
        <v>0</v>
      </c>
      <c r="O66" s="70">
        <f t="shared" si="2"/>
        <v>0</v>
      </c>
      <c r="P66" s="16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</row>
    <row r="67" spans="1:16" s="4" customFormat="1" ht="25.5">
      <c r="A67" s="37"/>
      <c r="B67" s="37"/>
      <c r="C67" s="37"/>
      <c r="D67" s="43"/>
      <c r="E67" s="44" t="s">
        <v>46</v>
      </c>
      <c r="F67" s="41">
        <v>147</v>
      </c>
      <c r="G67" s="41">
        <v>0</v>
      </c>
      <c r="H67" s="41">
        <v>1000</v>
      </c>
      <c r="I67" s="42">
        <f t="shared" si="4"/>
        <v>1000</v>
      </c>
      <c r="J67" s="41">
        <v>550</v>
      </c>
      <c r="K67" s="38">
        <v>55</v>
      </c>
      <c r="L67" s="42">
        <v>1000</v>
      </c>
      <c r="M67" s="42">
        <v>1000</v>
      </c>
      <c r="N67" s="42">
        <v>0</v>
      </c>
      <c r="O67" s="70">
        <f t="shared" si="2"/>
        <v>0</v>
      </c>
      <c r="P67" s="16"/>
    </row>
    <row r="68" spans="1:16" s="4" customFormat="1" ht="81.75" customHeight="1" hidden="1">
      <c r="A68" s="37"/>
      <c r="B68" s="37"/>
      <c r="C68" s="37"/>
      <c r="D68" s="43"/>
      <c r="E68" s="44" t="s">
        <v>80</v>
      </c>
      <c r="F68" s="41"/>
      <c r="G68" s="41"/>
      <c r="H68" s="41"/>
      <c r="I68" s="42">
        <f t="shared" si="4"/>
        <v>0</v>
      </c>
      <c r="J68" s="41"/>
      <c r="K68" s="38"/>
      <c r="L68" s="42"/>
      <c r="M68" s="42"/>
      <c r="N68" s="42"/>
      <c r="O68" s="70" t="e">
        <f t="shared" si="2"/>
        <v>#DIV/0!</v>
      </c>
      <c r="P68" s="16"/>
    </row>
    <row r="69" spans="1:16" s="4" customFormat="1" ht="51">
      <c r="A69" s="37"/>
      <c r="B69" s="37"/>
      <c r="C69" s="37"/>
      <c r="D69" s="43"/>
      <c r="E69" s="44" t="s">
        <v>81</v>
      </c>
      <c r="F69" s="41"/>
      <c r="G69" s="41"/>
      <c r="H69" s="41"/>
      <c r="I69" s="42">
        <f t="shared" si="4"/>
        <v>0</v>
      </c>
      <c r="J69" s="41"/>
      <c r="K69" s="38"/>
      <c r="L69" s="42">
        <v>0</v>
      </c>
      <c r="M69" s="42">
        <v>0</v>
      </c>
      <c r="N69" s="42">
        <v>0</v>
      </c>
      <c r="O69" s="70" t="s">
        <v>109</v>
      </c>
      <c r="P69" s="16"/>
    </row>
    <row r="70" spans="1:16" s="4" customFormat="1" ht="51">
      <c r="A70" s="37"/>
      <c r="B70" s="37"/>
      <c r="C70" s="37"/>
      <c r="D70" s="43"/>
      <c r="E70" s="44" t="s">
        <v>92</v>
      </c>
      <c r="F70" s="41"/>
      <c r="G70" s="41"/>
      <c r="H70" s="41"/>
      <c r="I70" s="42"/>
      <c r="J70" s="41"/>
      <c r="K70" s="38"/>
      <c r="L70" s="42">
        <v>0</v>
      </c>
      <c r="M70" s="42">
        <v>0</v>
      </c>
      <c r="N70" s="42">
        <v>0</v>
      </c>
      <c r="O70" s="70" t="s">
        <v>109</v>
      </c>
      <c r="P70" s="16"/>
    </row>
    <row r="71" spans="1:16" s="4" customFormat="1" ht="38.25">
      <c r="A71" s="37"/>
      <c r="B71" s="37"/>
      <c r="C71" s="37"/>
      <c r="D71" s="43"/>
      <c r="E71" s="44" t="s">
        <v>96</v>
      </c>
      <c r="F71" s="41"/>
      <c r="G71" s="41"/>
      <c r="H71" s="41"/>
      <c r="I71" s="42"/>
      <c r="J71" s="41"/>
      <c r="K71" s="38"/>
      <c r="L71" s="42">
        <v>0</v>
      </c>
      <c r="M71" s="42">
        <v>0</v>
      </c>
      <c r="N71" s="42">
        <v>0</v>
      </c>
      <c r="O71" s="70" t="s">
        <v>109</v>
      </c>
      <c r="P71" s="16"/>
    </row>
    <row r="72" spans="1:16" s="4" customFormat="1" ht="14.25">
      <c r="A72" s="37"/>
      <c r="B72" s="37"/>
      <c r="C72" s="37"/>
      <c r="D72" s="43"/>
      <c r="E72" s="44" t="s">
        <v>104</v>
      </c>
      <c r="F72" s="41"/>
      <c r="G72" s="41"/>
      <c r="H72" s="41"/>
      <c r="I72" s="42"/>
      <c r="J72" s="41"/>
      <c r="K72" s="38"/>
      <c r="L72" s="42">
        <v>20000</v>
      </c>
      <c r="M72" s="42">
        <v>10000</v>
      </c>
      <c r="N72" s="42">
        <v>3985.098</v>
      </c>
      <c r="O72" s="70">
        <f t="shared" si="2"/>
        <v>0.39850979999999997</v>
      </c>
      <c r="P72" s="16"/>
    </row>
    <row r="73" spans="1:16" s="13" customFormat="1" ht="45" customHeight="1">
      <c r="A73" s="31"/>
      <c r="B73" s="32" t="s">
        <v>10</v>
      </c>
      <c r="C73" s="31"/>
      <c r="D73" s="32"/>
      <c r="E73" s="33" t="s">
        <v>27</v>
      </c>
      <c r="F73" s="34">
        <f>F74</f>
        <v>1080365.2</v>
      </c>
      <c r="G73" s="34">
        <f>G74</f>
        <v>1035054.3339999999</v>
      </c>
      <c r="H73" s="34">
        <f>H74</f>
        <v>1451261.6</v>
      </c>
      <c r="I73" s="34">
        <f>I74</f>
        <v>1444261.6</v>
      </c>
      <c r="J73" s="34">
        <f>J74</f>
        <v>1260797.001</v>
      </c>
      <c r="K73" s="35">
        <v>87.3</v>
      </c>
      <c r="L73" s="34">
        <f>L74</f>
        <v>1302960.6</v>
      </c>
      <c r="M73" s="34">
        <f>M74</f>
        <v>1178960.6</v>
      </c>
      <c r="N73" s="34">
        <f>N74</f>
        <v>1155595.334</v>
      </c>
      <c r="O73" s="36">
        <f>+N73/M73</f>
        <v>0.9801814700168945</v>
      </c>
      <c r="P73" s="16"/>
    </row>
    <row r="74" spans="1:102" s="10" customFormat="1" ht="43.5" customHeight="1">
      <c r="A74" s="37"/>
      <c r="B74" s="26"/>
      <c r="C74" s="25" t="s">
        <v>0</v>
      </c>
      <c r="D74" s="39"/>
      <c r="E74" s="27" t="s">
        <v>27</v>
      </c>
      <c r="F74" s="28">
        <f>F75+F78+F79+F80+F84+F81</f>
        <v>1080365.2</v>
      </c>
      <c r="G74" s="28">
        <f aca="true" t="shared" si="5" ref="G74:L74">G75+G78+G79+G80+G84+G81</f>
        <v>1035054.3339999999</v>
      </c>
      <c r="H74" s="28">
        <f t="shared" si="5"/>
        <v>1451261.6</v>
      </c>
      <c r="I74" s="28">
        <f t="shared" si="5"/>
        <v>1444261.6</v>
      </c>
      <c r="J74" s="28">
        <f t="shared" si="5"/>
        <v>1260797.001</v>
      </c>
      <c r="K74" s="38">
        <v>87.3</v>
      </c>
      <c r="L74" s="28">
        <f t="shared" si="5"/>
        <v>1302960.6</v>
      </c>
      <c r="M74" s="28">
        <f>M75+M78+M79+M80+M84+M81</f>
        <v>1178960.6</v>
      </c>
      <c r="N74" s="28">
        <f>N75+N78+N79+N80+N84+N81</f>
        <v>1155595.334</v>
      </c>
      <c r="O74" s="30">
        <f t="shared" si="2"/>
        <v>0.9801814700168945</v>
      </c>
      <c r="P74" s="16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</row>
    <row r="75" spans="1:16" s="17" customFormat="1" ht="44.25" customHeight="1">
      <c r="A75" s="54"/>
      <c r="B75" s="72"/>
      <c r="C75" s="51"/>
      <c r="D75" s="52"/>
      <c r="E75" s="53" t="s">
        <v>42</v>
      </c>
      <c r="F75" s="50">
        <f>+F76</f>
        <v>35850</v>
      </c>
      <c r="G75" s="50">
        <f>+G76</f>
        <v>22162.8</v>
      </c>
      <c r="H75" s="50">
        <f>+H76</f>
        <v>415850</v>
      </c>
      <c r="I75" s="50">
        <f>+H75</f>
        <v>415850</v>
      </c>
      <c r="J75" s="50">
        <f>+J76</f>
        <v>239388.656</v>
      </c>
      <c r="K75" s="38">
        <v>57.6</v>
      </c>
      <c r="L75" s="50">
        <f>+L76</f>
        <v>256258.2</v>
      </c>
      <c r="M75" s="50">
        <f>+M76+M77</f>
        <v>181258.2</v>
      </c>
      <c r="N75" s="50">
        <f>+N76+N77</f>
        <v>174362.003</v>
      </c>
      <c r="O75" s="73">
        <f>+N75/M75</f>
        <v>0.9619537378171028</v>
      </c>
      <c r="P75" s="16"/>
    </row>
    <row r="76" spans="1:16" s="17" customFormat="1" ht="14.25" customHeight="1">
      <c r="A76" s="54"/>
      <c r="B76" s="72"/>
      <c r="C76" s="51"/>
      <c r="D76" s="52"/>
      <c r="E76" s="53" t="s">
        <v>41</v>
      </c>
      <c r="F76" s="50">
        <v>35850</v>
      </c>
      <c r="G76" s="50">
        <v>22162.8</v>
      </c>
      <c r="H76" s="50">
        <v>415850</v>
      </c>
      <c r="I76" s="50">
        <f>+H76</f>
        <v>415850</v>
      </c>
      <c r="J76" s="50">
        <v>239388.656</v>
      </c>
      <c r="K76" s="38">
        <v>57.6</v>
      </c>
      <c r="L76" s="50">
        <v>256258.2</v>
      </c>
      <c r="M76" s="50">
        <v>59980.4</v>
      </c>
      <c r="N76" s="50">
        <v>59920.318</v>
      </c>
      <c r="O76" s="73">
        <f aca="true" t="shared" si="6" ref="O76:O105">+N76/M76</f>
        <v>0.9989983061133303</v>
      </c>
      <c r="P76" s="16"/>
    </row>
    <row r="77" spans="1:16" s="17" customFormat="1" ht="14.25" customHeight="1">
      <c r="A77" s="54"/>
      <c r="B77" s="72"/>
      <c r="C77" s="51"/>
      <c r="D77" s="52"/>
      <c r="E77" s="53" t="s">
        <v>108</v>
      </c>
      <c r="F77" s="50"/>
      <c r="G77" s="50"/>
      <c r="H77" s="50"/>
      <c r="I77" s="50"/>
      <c r="J77" s="50"/>
      <c r="K77" s="38"/>
      <c r="L77" s="50"/>
      <c r="M77" s="50">
        <v>121277.8</v>
      </c>
      <c r="N77" s="50">
        <v>114441.685</v>
      </c>
      <c r="O77" s="73">
        <f t="shared" si="6"/>
        <v>0.9436325939289796</v>
      </c>
      <c r="P77" s="16"/>
    </row>
    <row r="78" spans="1:16" s="17" customFormat="1" ht="51">
      <c r="A78" s="54"/>
      <c r="B78" s="51"/>
      <c r="C78" s="51"/>
      <c r="D78" s="52"/>
      <c r="E78" s="53" t="s">
        <v>28</v>
      </c>
      <c r="F78" s="50">
        <v>157860</v>
      </c>
      <c r="G78" s="50">
        <v>149982.4</v>
      </c>
      <c r="H78" s="50">
        <v>157860</v>
      </c>
      <c r="I78" s="50">
        <f>+H78</f>
        <v>157860</v>
      </c>
      <c r="J78" s="50">
        <v>153716.6</v>
      </c>
      <c r="K78" s="38">
        <v>97.4</v>
      </c>
      <c r="L78" s="50">
        <v>159660</v>
      </c>
      <c r="M78" s="50">
        <v>159660</v>
      </c>
      <c r="N78" s="50">
        <v>156799.1</v>
      </c>
      <c r="O78" s="73">
        <f t="shared" si="6"/>
        <v>0.9820812977577352</v>
      </c>
      <c r="P78" s="16"/>
    </row>
    <row r="79" spans="1:102" s="10" customFormat="1" ht="25.5">
      <c r="A79" s="37"/>
      <c r="B79" s="72"/>
      <c r="C79" s="51"/>
      <c r="D79" s="52"/>
      <c r="E79" s="53" t="s">
        <v>38</v>
      </c>
      <c r="F79" s="50">
        <v>54000</v>
      </c>
      <c r="G79" s="50">
        <v>45125</v>
      </c>
      <c r="H79" s="50">
        <v>43500</v>
      </c>
      <c r="I79" s="50">
        <v>36500</v>
      </c>
      <c r="J79" s="50">
        <v>35725</v>
      </c>
      <c r="K79" s="38">
        <v>97.9</v>
      </c>
      <c r="L79" s="50">
        <v>40200</v>
      </c>
      <c r="M79" s="50">
        <v>40200</v>
      </c>
      <c r="N79" s="50">
        <v>30950</v>
      </c>
      <c r="O79" s="73">
        <f t="shared" si="6"/>
        <v>0.7699004975124378</v>
      </c>
      <c r="P79" s="16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</row>
    <row r="80" spans="1:102" s="10" customFormat="1" ht="29.25" customHeight="1">
      <c r="A80" s="37"/>
      <c r="B80" s="72"/>
      <c r="C80" s="51"/>
      <c r="D80" s="52"/>
      <c r="E80" s="74" t="s">
        <v>82</v>
      </c>
      <c r="F80" s="50">
        <v>830475.2</v>
      </c>
      <c r="G80" s="50">
        <v>817660.634</v>
      </c>
      <c r="H80" s="50">
        <v>834051.6</v>
      </c>
      <c r="I80" s="50">
        <f>+H80</f>
        <v>834051.6</v>
      </c>
      <c r="J80" s="50">
        <v>831966.745</v>
      </c>
      <c r="K80" s="38">
        <v>99.8</v>
      </c>
      <c r="L80" s="50">
        <v>792842.4</v>
      </c>
      <c r="M80" s="50">
        <v>743842.4</v>
      </c>
      <c r="N80" s="50">
        <v>740524.231</v>
      </c>
      <c r="O80" s="73">
        <f t="shared" si="6"/>
        <v>0.995539150497471</v>
      </c>
      <c r="P80" s="16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</row>
    <row r="81" spans="1:16" s="17" customFormat="1" ht="38.25">
      <c r="A81" s="54"/>
      <c r="B81" s="72"/>
      <c r="C81" s="51"/>
      <c r="D81" s="52"/>
      <c r="E81" s="75" t="s">
        <v>93</v>
      </c>
      <c r="F81" s="50"/>
      <c r="G81" s="50"/>
      <c r="H81" s="50"/>
      <c r="I81" s="50"/>
      <c r="J81" s="50"/>
      <c r="K81" s="38"/>
      <c r="L81" s="50">
        <f>+L82</f>
        <v>54000</v>
      </c>
      <c r="M81" s="50">
        <f>+M82+M83</f>
        <v>54000</v>
      </c>
      <c r="N81" s="50">
        <f>+N82+N83</f>
        <v>52960</v>
      </c>
      <c r="O81" s="73">
        <f t="shared" si="6"/>
        <v>0.9807407407407407</v>
      </c>
      <c r="P81" s="16"/>
    </row>
    <row r="82" spans="1:16" s="17" customFormat="1" ht="14.25" customHeight="1">
      <c r="A82" s="54"/>
      <c r="B82" s="72"/>
      <c r="C82" s="51"/>
      <c r="D82" s="52"/>
      <c r="E82" s="53" t="s">
        <v>41</v>
      </c>
      <c r="F82" s="50"/>
      <c r="G82" s="50"/>
      <c r="H82" s="50"/>
      <c r="I82" s="50"/>
      <c r="J82" s="50"/>
      <c r="K82" s="38"/>
      <c r="L82" s="50">
        <v>54000</v>
      </c>
      <c r="M82" s="50">
        <v>36835</v>
      </c>
      <c r="N82" s="50">
        <v>36835</v>
      </c>
      <c r="O82" s="73">
        <f t="shared" si="6"/>
        <v>1</v>
      </c>
      <c r="P82" s="16"/>
    </row>
    <row r="83" spans="1:16" s="17" customFormat="1" ht="14.25" customHeight="1">
      <c r="A83" s="54"/>
      <c r="B83" s="72"/>
      <c r="C83" s="51"/>
      <c r="D83" s="52"/>
      <c r="E83" s="53" t="s">
        <v>108</v>
      </c>
      <c r="F83" s="50"/>
      <c r="G83" s="50"/>
      <c r="H83" s="50"/>
      <c r="I83" s="50"/>
      <c r="J83" s="50"/>
      <c r="K83" s="38"/>
      <c r="L83" s="50"/>
      <c r="M83" s="50">
        <v>17165</v>
      </c>
      <c r="N83" s="50">
        <v>16125</v>
      </c>
      <c r="O83" s="73">
        <f t="shared" si="6"/>
        <v>0.9394115933585785</v>
      </c>
      <c r="P83" s="16"/>
    </row>
    <row r="84" spans="1:102" s="10" customFormat="1" ht="49.5" customHeight="1" hidden="1">
      <c r="A84" s="37"/>
      <c r="B84" s="26"/>
      <c r="C84" s="25"/>
      <c r="D84" s="39" t="s">
        <v>8</v>
      </c>
      <c r="E84" s="48" t="s">
        <v>15</v>
      </c>
      <c r="F84" s="50">
        <v>2180</v>
      </c>
      <c r="G84" s="50">
        <v>123.5</v>
      </c>
      <c r="H84" s="50">
        <v>0</v>
      </c>
      <c r="I84" s="42">
        <f>+H84</f>
        <v>0</v>
      </c>
      <c r="J84" s="42"/>
      <c r="K84" s="38"/>
      <c r="L84" s="42"/>
      <c r="M84" s="42"/>
      <c r="N84" s="42"/>
      <c r="O84" s="62"/>
      <c r="P84" s="16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</row>
    <row r="85" spans="1:16" s="15" customFormat="1" ht="27.75" customHeight="1">
      <c r="A85" s="63"/>
      <c r="B85" s="64" t="s">
        <v>24</v>
      </c>
      <c r="C85" s="63"/>
      <c r="D85" s="64"/>
      <c r="E85" s="65" t="s">
        <v>16</v>
      </c>
      <c r="F85" s="66">
        <f>F86+F88</f>
        <v>1457918.4</v>
      </c>
      <c r="G85" s="66">
        <f aca="true" t="shared" si="7" ref="G85:L85">G86+G88</f>
        <v>939221.06</v>
      </c>
      <c r="H85" s="66">
        <f t="shared" si="7"/>
        <v>2200021.4</v>
      </c>
      <c r="I85" s="66">
        <f t="shared" si="7"/>
        <v>1754032.7000000002</v>
      </c>
      <c r="J85" s="66">
        <f t="shared" si="7"/>
        <v>1121261.881</v>
      </c>
      <c r="K85" s="67">
        <v>63.9</v>
      </c>
      <c r="L85" s="66">
        <f t="shared" si="7"/>
        <v>2624334.3</v>
      </c>
      <c r="M85" s="66">
        <f>M86+M88</f>
        <v>2668921.3</v>
      </c>
      <c r="N85" s="66">
        <f>N86+N88</f>
        <v>1968054.0010000002</v>
      </c>
      <c r="O85" s="71">
        <f>+N85/M85</f>
        <v>0.7373967906060026</v>
      </c>
      <c r="P85" s="16"/>
    </row>
    <row r="86" spans="1:102" s="8" customFormat="1" ht="27.75" customHeight="1">
      <c r="A86" s="37"/>
      <c r="B86" s="25"/>
      <c r="C86" s="25" t="s">
        <v>0</v>
      </c>
      <c r="D86" s="26"/>
      <c r="E86" s="27" t="s">
        <v>16</v>
      </c>
      <c r="F86" s="68">
        <f>F87</f>
        <v>303937.6</v>
      </c>
      <c r="G86" s="68">
        <f aca="true" t="shared" si="8" ref="G86:N86">G87</f>
        <v>285141.7</v>
      </c>
      <c r="H86" s="68">
        <f t="shared" si="8"/>
        <v>313943.8</v>
      </c>
      <c r="I86" s="68">
        <f t="shared" si="8"/>
        <v>390455.1</v>
      </c>
      <c r="J86" s="68">
        <f t="shared" si="8"/>
        <v>346255.172</v>
      </c>
      <c r="K86" s="68">
        <v>88.7</v>
      </c>
      <c r="L86" s="68">
        <f t="shared" si="8"/>
        <v>440246.4</v>
      </c>
      <c r="M86" s="68">
        <f t="shared" si="8"/>
        <v>450833.4</v>
      </c>
      <c r="N86" s="68">
        <f t="shared" si="8"/>
        <v>423697.1</v>
      </c>
      <c r="O86" s="30">
        <f t="shared" si="6"/>
        <v>0.9398085856105602</v>
      </c>
      <c r="P86" s="16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</row>
    <row r="87" spans="1:16" s="4" customFormat="1" ht="63.75">
      <c r="A87" s="37"/>
      <c r="B87" s="37"/>
      <c r="C87" s="37"/>
      <c r="D87" s="43"/>
      <c r="E87" s="44" t="s">
        <v>83</v>
      </c>
      <c r="F87" s="41">
        <v>303937.6</v>
      </c>
      <c r="G87" s="41">
        <v>285141.7</v>
      </c>
      <c r="H87" s="41">
        <v>313943.8</v>
      </c>
      <c r="I87" s="42">
        <v>390455.1</v>
      </c>
      <c r="J87" s="41">
        <v>346255.172</v>
      </c>
      <c r="K87" s="38">
        <v>88.7</v>
      </c>
      <c r="L87" s="42">
        <v>440246.4</v>
      </c>
      <c r="M87" s="42">
        <v>450833.4</v>
      </c>
      <c r="N87" s="42">
        <v>423697.1</v>
      </c>
      <c r="O87" s="70">
        <f t="shared" si="6"/>
        <v>0.9398085856105602</v>
      </c>
      <c r="P87" s="16"/>
    </row>
    <row r="88" spans="1:102" s="8" customFormat="1" ht="63" customHeight="1">
      <c r="A88" s="37"/>
      <c r="B88" s="25"/>
      <c r="C88" s="26" t="s">
        <v>2</v>
      </c>
      <c r="D88" s="26"/>
      <c r="E88" s="27" t="s">
        <v>29</v>
      </c>
      <c r="F88" s="68">
        <f>F89+F90+F91+F92+F94+F95+F96+F98+F99+F101+F102</f>
        <v>1153980.8</v>
      </c>
      <c r="G88" s="68">
        <f>G89+G90+G91+G92+G94+G95+G96+G98+G99+G101+G102</f>
        <v>654079.36</v>
      </c>
      <c r="H88" s="68">
        <f>H89+H90+H91+H92+H94+H95+H96+H98+H99+H101+H102</f>
        <v>1886077.6</v>
      </c>
      <c r="I88" s="68">
        <f>I89+I90+I91+I92+I94+I95+I96+I98+I99+I101+I102</f>
        <v>1363577.6</v>
      </c>
      <c r="J88" s="68">
        <f>J89+J90+J91+J92+J94+J95+J96+J98+J99+J101+J102</f>
        <v>775006.7089999999</v>
      </c>
      <c r="K88" s="38">
        <v>56.8</v>
      </c>
      <c r="L88" s="68">
        <f>L89+L90+L91+L92+L94+L95+L96+L98+L99+L101+L102+L103+L104</f>
        <v>2184087.9</v>
      </c>
      <c r="M88" s="68">
        <f>M89+M90+M91+M92+M94+M95+M96+M98+M99+M101+M102+M103+M104</f>
        <v>2218087.9</v>
      </c>
      <c r="N88" s="68">
        <f>N89+N90+N91+N92+N94+N95+N96+N98+N99+N101+N102+N103+N104</f>
        <v>1544356.9010000003</v>
      </c>
      <c r="O88" s="30">
        <f t="shared" si="6"/>
        <v>0.6962559513534159</v>
      </c>
      <c r="P88" s="16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</row>
    <row r="89" spans="1:102" s="10" customFormat="1" ht="42.75" customHeight="1">
      <c r="A89" s="37"/>
      <c r="B89" s="25"/>
      <c r="C89" s="25"/>
      <c r="D89" s="39"/>
      <c r="E89" s="40" t="s">
        <v>30</v>
      </c>
      <c r="F89" s="42">
        <v>19100</v>
      </c>
      <c r="G89" s="42">
        <v>9177.15</v>
      </c>
      <c r="H89" s="42">
        <v>15000</v>
      </c>
      <c r="I89" s="42">
        <f>+H89</f>
        <v>15000</v>
      </c>
      <c r="J89" s="50">
        <v>11842.5</v>
      </c>
      <c r="K89" s="38">
        <v>79</v>
      </c>
      <c r="L89" s="42">
        <v>12000</v>
      </c>
      <c r="M89" s="42">
        <v>12000</v>
      </c>
      <c r="N89" s="42">
        <v>9530.918</v>
      </c>
      <c r="O89" s="70">
        <f t="shared" si="6"/>
        <v>0.7942431666666666</v>
      </c>
      <c r="P89" s="16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</row>
    <row r="90" spans="1:102" s="10" customFormat="1" ht="30.75" customHeight="1">
      <c r="A90" s="37"/>
      <c r="B90" s="25"/>
      <c r="C90" s="25"/>
      <c r="D90" s="39"/>
      <c r="E90" s="40" t="s">
        <v>102</v>
      </c>
      <c r="F90" s="42">
        <v>784730</v>
      </c>
      <c r="G90" s="42">
        <v>320524.993</v>
      </c>
      <c r="H90" s="42">
        <v>1012441.6</v>
      </c>
      <c r="I90" s="42">
        <v>972441.6</v>
      </c>
      <c r="J90" s="42">
        <v>420581.346</v>
      </c>
      <c r="K90" s="38">
        <v>43.3</v>
      </c>
      <c r="L90" s="42">
        <v>1045150</v>
      </c>
      <c r="M90" s="42">
        <v>1075150</v>
      </c>
      <c r="N90" s="42">
        <v>462538.912</v>
      </c>
      <c r="O90" s="70">
        <f t="shared" si="6"/>
        <v>0.4302087262242478</v>
      </c>
      <c r="P90" s="16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</row>
    <row r="91" spans="1:102" s="10" customFormat="1" ht="25.5">
      <c r="A91" s="37"/>
      <c r="B91" s="25"/>
      <c r="C91" s="25"/>
      <c r="D91" s="39"/>
      <c r="E91" s="40" t="s">
        <v>31</v>
      </c>
      <c r="F91" s="42">
        <v>98000</v>
      </c>
      <c r="G91" s="42">
        <v>95964.962</v>
      </c>
      <c r="H91" s="42">
        <v>98000</v>
      </c>
      <c r="I91" s="42">
        <v>93000</v>
      </c>
      <c r="J91" s="42">
        <v>90436.256</v>
      </c>
      <c r="K91" s="38">
        <v>97.2</v>
      </c>
      <c r="L91" s="42">
        <v>80000</v>
      </c>
      <c r="M91" s="42">
        <v>80000</v>
      </c>
      <c r="N91" s="42">
        <v>66480.5</v>
      </c>
      <c r="O91" s="70">
        <f t="shared" si="6"/>
        <v>0.83100625</v>
      </c>
      <c r="P91" s="76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</row>
    <row r="92" spans="1:16" s="17" customFormat="1" ht="25.5">
      <c r="A92" s="54"/>
      <c r="B92" s="54"/>
      <c r="C92" s="54"/>
      <c r="D92" s="55"/>
      <c r="E92" s="56" t="s">
        <v>105</v>
      </c>
      <c r="F92" s="57">
        <v>50853</v>
      </c>
      <c r="G92" s="57">
        <v>50735.635</v>
      </c>
      <c r="H92" s="57">
        <f aca="true" t="shared" si="9" ref="H92:N92">+H93</f>
        <v>50000</v>
      </c>
      <c r="I92" s="57">
        <f t="shared" si="9"/>
        <v>66000</v>
      </c>
      <c r="J92" s="57">
        <f t="shared" si="9"/>
        <v>61250.5</v>
      </c>
      <c r="K92" s="57">
        <f t="shared" si="9"/>
        <v>0</v>
      </c>
      <c r="L92" s="57">
        <f t="shared" si="9"/>
        <v>50000</v>
      </c>
      <c r="M92" s="57">
        <f t="shared" si="9"/>
        <v>50000</v>
      </c>
      <c r="N92" s="57">
        <f t="shared" si="9"/>
        <v>41740.986</v>
      </c>
      <c r="O92" s="70">
        <f t="shared" si="6"/>
        <v>0.8348197199999999</v>
      </c>
      <c r="P92" s="16"/>
    </row>
    <row r="93" spans="1:16" s="17" customFormat="1" ht="14.25">
      <c r="A93" s="54"/>
      <c r="B93" s="54"/>
      <c r="C93" s="54"/>
      <c r="D93" s="55"/>
      <c r="E93" s="56" t="s">
        <v>100</v>
      </c>
      <c r="F93" s="57"/>
      <c r="G93" s="57"/>
      <c r="H93" s="57">
        <v>50000</v>
      </c>
      <c r="I93" s="57">
        <v>66000</v>
      </c>
      <c r="J93" s="57">
        <v>61250.5</v>
      </c>
      <c r="K93" s="58"/>
      <c r="L93" s="57">
        <v>50000</v>
      </c>
      <c r="M93" s="57">
        <v>50000</v>
      </c>
      <c r="N93" s="57">
        <v>41740.986</v>
      </c>
      <c r="O93" s="70">
        <f t="shared" si="6"/>
        <v>0.8348197199999999</v>
      </c>
      <c r="P93" s="16"/>
    </row>
    <row r="94" spans="1:16" s="4" customFormat="1" ht="46.5" customHeight="1">
      <c r="A94" s="37"/>
      <c r="B94" s="37"/>
      <c r="C94" s="37"/>
      <c r="D94" s="43"/>
      <c r="E94" s="44" t="s">
        <v>39</v>
      </c>
      <c r="F94" s="41">
        <v>31945.9</v>
      </c>
      <c r="G94" s="41">
        <v>31429.802</v>
      </c>
      <c r="H94" s="41">
        <v>30504.9</v>
      </c>
      <c r="I94" s="42">
        <f>+H94</f>
        <v>30504.9</v>
      </c>
      <c r="J94" s="41">
        <v>29611.653</v>
      </c>
      <c r="K94" s="38">
        <v>97.1</v>
      </c>
      <c r="L94" s="42">
        <v>36497</v>
      </c>
      <c r="M94" s="42">
        <v>36497</v>
      </c>
      <c r="N94" s="42">
        <v>36493.538</v>
      </c>
      <c r="O94" s="70">
        <f t="shared" si="6"/>
        <v>0.9999051428884566</v>
      </c>
      <c r="P94" s="16"/>
    </row>
    <row r="95" spans="1:102" s="10" customFormat="1" ht="76.5">
      <c r="A95" s="37"/>
      <c r="B95" s="25"/>
      <c r="C95" s="25"/>
      <c r="D95" s="39"/>
      <c r="E95" s="40" t="s">
        <v>84</v>
      </c>
      <c r="F95" s="42">
        <v>103351.9</v>
      </c>
      <c r="G95" s="42">
        <v>95737.718</v>
      </c>
      <c r="H95" s="42">
        <v>114131.1</v>
      </c>
      <c r="I95" s="42">
        <f>+H95</f>
        <v>114131.1</v>
      </c>
      <c r="J95" s="42">
        <v>108176.124</v>
      </c>
      <c r="K95" s="38">
        <v>94.8</v>
      </c>
      <c r="L95" s="42">
        <v>158848.7</v>
      </c>
      <c r="M95" s="42">
        <v>138848.7</v>
      </c>
      <c r="N95" s="42">
        <v>134213.807</v>
      </c>
      <c r="O95" s="70">
        <f t="shared" si="6"/>
        <v>0.9666191113060475</v>
      </c>
      <c r="P95" s="16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</row>
    <row r="96" spans="1:16" s="17" customFormat="1" ht="51">
      <c r="A96" s="54"/>
      <c r="B96" s="54"/>
      <c r="C96" s="54"/>
      <c r="D96" s="55"/>
      <c r="E96" s="56" t="s">
        <v>23</v>
      </c>
      <c r="F96" s="57">
        <f>+F97</f>
        <v>65000</v>
      </c>
      <c r="G96" s="57">
        <f>+G97</f>
        <v>50509.1</v>
      </c>
      <c r="H96" s="57">
        <f>+H97</f>
        <v>65000</v>
      </c>
      <c r="I96" s="57">
        <f>+H96</f>
        <v>65000</v>
      </c>
      <c r="J96" s="57">
        <f>J97</f>
        <v>53108.33</v>
      </c>
      <c r="K96" s="58">
        <v>81.7</v>
      </c>
      <c r="L96" s="57">
        <f>L97</f>
        <v>85592.2</v>
      </c>
      <c r="M96" s="57">
        <f>M97</f>
        <v>85592.2</v>
      </c>
      <c r="N96" s="57">
        <f>N97</f>
        <v>73906.04</v>
      </c>
      <c r="O96" s="70">
        <f t="shared" si="6"/>
        <v>0.8634669981610473</v>
      </c>
      <c r="P96" s="16"/>
    </row>
    <row r="97" spans="1:16" s="17" customFormat="1" ht="21.75" customHeight="1">
      <c r="A97" s="54"/>
      <c r="B97" s="54"/>
      <c r="C97" s="54"/>
      <c r="D97" s="55"/>
      <c r="E97" s="56" t="s">
        <v>97</v>
      </c>
      <c r="F97" s="57">
        <v>65000</v>
      </c>
      <c r="G97" s="57">
        <v>50509.1</v>
      </c>
      <c r="H97" s="57">
        <f>+'[1]kataroxakan 2012'!$J$102</f>
        <v>65000</v>
      </c>
      <c r="I97" s="57">
        <f>+H97</f>
        <v>65000</v>
      </c>
      <c r="J97" s="57">
        <v>53108.33</v>
      </c>
      <c r="K97" s="58">
        <v>81.7</v>
      </c>
      <c r="L97" s="57">
        <v>85592.2</v>
      </c>
      <c r="M97" s="57">
        <v>85592.2</v>
      </c>
      <c r="N97" s="57">
        <v>73906.04</v>
      </c>
      <c r="O97" s="70">
        <f t="shared" si="6"/>
        <v>0.8634669981610473</v>
      </c>
      <c r="P97" s="16"/>
    </row>
    <row r="98" spans="1:102" s="10" customFormat="1" ht="25.5">
      <c r="A98" s="37"/>
      <c r="B98" s="25"/>
      <c r="C98" s="25"/>
      <c r="D98" s="39"/>
      <c r="E98" s="40" t="s">
        <v>85</v>
      </c>
      <c r="F98" s="42">
        <v>1000</v>
      </c>
      <c r="G98" s="42">
        <v>0</v>
      </c>
      <c r="H98" s="42">
        <v>1000</v>
      </c>
      <c r="I98" s="42">
        <f>+H98</f>
        <v>1000</v>
      </c>
      <c r="J98" s="50">
        <v>0</v>
      </c>
      <c r="K98" s="38"/>
      <c r="L98" s="42">
        <v>1000</v>
      </c>
      <c r="M98" s="42">
        <v>1000</v>
      </c>
      <c r="N98" s="42">
        <v>583</v>
      </c>
      <c r="O98" s="70">
        <f t="shared" si="6"/>
        <v>0.583</v>
      </c>
      <c r="P98" s="16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</row>
    <row r="99" spans="1:102" s="10" customFormat="1" ht="48" customHeight="1" hidden="1">
      <c r="A99" s="37"/>
      <c r="B99" s="25"/>
      <c r="C99" s="25"/>
      <c r="D99" s="39"/>
      <c r="E99" s="40" t="s">
        <v>86</v>
      </c>
      <c r="F99" s="42">
        <v>0</v>
      </c>
      <c r="G99" s="42">
        <v>0</v>
      </c>
      <c r="H99" s="42">
        <f>H100</f>
        <v>500000</v>
      </c>
      <c r="I99" s="42">
        <f>I100</f>
        <v>6500</v>
      </c>
      <c r="J99" s="42">
        <f>J100</f>
        <v>0</v>
      </c>
      <c r="K99" s="38"/>
      <c r="L99" s="42"/>
      <c r="M99" s="42"/>
      <c r="N99" s="42"/>
      <c r="O99" s="70" t="e">
        <f t="shared" si="6"/>
        <v>#DIV/0!</v>
      </c>
      <c r="P99" s="16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</row>
    <row r="100" spans="1:102" s="10" customFormat="1" ht="17.25" customHeight="1" hidden="1">
      <c r="A100" s="37"/>
      <c r="B100" s="25"/>
      <c r="C100" s="25"/>
      <c r="D100" s="39"/>
      <c r="E100" s="40" t="s">
        <v>41</v>
      </c>
      <c r="F100" s="42"/>
      <c r="G100" s="42"/>
      <c r="H100" s="42">
        <f>+'[1]kataroxakan 2012'!$J$104</f>
        <v>500000</v>
      </c>
      <c r="I100" s="42">
        <v>6500</v>
      </c>
      <c r="J100" s="50">
        <v>0</v>
      </c>
      <c r="K100" s="38"/>
      <c r="L100" s="42"/>
      <c r="M100" s="42"/>
      <c r="N100" s="42"/>
      <c r="O100" s="70" t="e">
        <f t="shared" si="6"/>
        <v>#DIV/0!</v>
      </c>
      <c r="P100" s="16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</row>
    <row r="101" spans="1:102" s="10" customFormat="1" ht="38.25">
      <c r="A101" s="37"/>
      <c r="B101" s="25"/>
      <c r="C101" s="25"/>
      <c r="D101" s="39"/>
      <c r="E101" s="69" t="s">
        <v>94</v>
      </c>
      <c r="F101" s="42"/>
      <c r="G101" s="42"/>
      <c r="H101" s="42"/>
      <c r="I101" s="42"/>
      <c r="J101" s="50"/>
      <c r="K101" s="38"/>
      <c r="L101" s="42">
        <v>5000</v>
      </c>
      <c r="M101" s="42">
        <v>5000</v>
      </c>
      <c r="N101" s="42">
        <v>817.5</v>
      </c>
      <c r="O101" s="70">
        <f t="shared" si="6"/>
        <v>0.1635</v>
      </c>
      <c r="P101" s="16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</row>
    <row r="102" spans="1:102" s="10" customFormat="1" ht="93.75" customHeight="1" hidden="1">
      <c r="A102" s="37"/>
      <c r="B102" s="25"/>
      <c r="C102" s="25"/>
      <c r="D102" s="39"/>
      <c r="E102" s="69" t="s">
        <v>95</v>
      </c>
      <c r="F102" s="42"/>
      <c r="G102" s="42"/>
      <c r="H102" s="42"/>
      <c r="I102" s="42"/>
      <c r="J102" s="50"/>
      <c r="K102" s="38"/>
      <c r="L102" s="42">
        <v>0</v>
      </c>
      <c r="M102" s="42">
        <v>0</v>
      </c>
      <c r="N102" s="42">
        <v>0</v>
      </c>
      <c r="O102" s="70" t="e">
        <f t="shared" si="6"/>
        <v>#DIV/0!</v>
      </c>
      <c r="P102" s="16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</row>
    <row r="103" spans="1:102" s="10" customFormat="1" ht="25.5">
      <c r="A103" s="37"/>
      <c r="B103" s="25"/>
      <c r="C103" s="25"/>
      <c r="D103" s="39"/>
      <c r="E103" s="69" t="s">
        <v>98</v>
      </c>
      <c r="F103" s="42"/>
      <c r="G103" s="42"/>
      <c r="H103" s="42"/>
      <c r="I103" s="42"/>
      <c r="J103" s="50"/>
      <c r="K103" s="38"/>
      <c r="L103" s="42">
        <v>700000</v>
      </c>
      <c r="M103" s="42">
        <v>724000</v>
      </c>
      <c r="N103" s="42">
        <v>708446.9</v>
      </c>
      <c r="O103" s="70">
        <f t="shared" si="6"/>
        <v>0.978517817679558</v>
      </c>
      <c r="P103" s="77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</row>
    <row r="104" spans="1:102" s="10" customFormat="1" ht="25.5">
      <c r="A104" s="37"/>
      <c r="B104" s="25"/>
      <c r="C104" s="25"/>
      <c r="D104" s="39"/>
      <c r="E104" s="69" t="s">
        <v>99</v>
      </c>
      <c r="F104" s="42"/>
      <c r="G104" s="42"/>
      <c r="H104" s="42"/>
      <c r="I104" s="42"/>
      <c r="J104" s="50"/>
      <c r="K104" s="38"/>
      <c r="L104" s="42">
        <v>10000</v>
      </c>
      <c r="M104" s="42">
        <v>10000</v>
      </c>
      <c r="N104" s="42">
        <v>9604.8</v>
      </c>
      <c r="O104" s="70">
        <f t="shared" si="6"/>
        <v>0.9604799999999999</v>
      </c>
      <c r="P104" s="16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</row>
    <row r="105" spans="1:102" s="10" customFormat="1" ht="45" customHeight="1">
      <c r="A105" s="43" t="s">
        <v>22</v>
      </c>
      <c r="B105" s="39" t="s">
        <v>2</v>
      </c>
      <c r="C105" s="39" t="s">
        <v>8</v>
      </c>
      <c r="D105" s="39" t="s">
        <v>9</v>
      </c>
      <c r="E105" s="40" t="s">
        <v>47</v>
      </c>
      <c r="F105" s="50">
        <v>2880</v>
      </c>
      <c r="G105" s="50">
        <v>1920</v>
      </c>
      <c r="H105" s="50">
        <v>2880</v>
      </c>
      <c r="I105" s="42">
        <f>+H105</f>
        <v>2880</v>
      </c>
      <c r="J105" s="42">
        <v>1920</v>
      </c>
      <c r="K105" s="42">
        <v>66.7</v>
      </c>
      <c r="L105" s="42">
        <v>3840</v>
      </c>
      <c r="M105" s="42">
        <v>3840</v>
      </c>
      <c r="N105" s="42">
        <v>3160</v>
      </c>
      <c r="O105" s="70">
        <f t="shared" si="6"/>
        <v>0.8229166666666666</v>
      </c>
      <c r="P105" s="16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</row>
    <row r="114" ht="12.75">
      <c r="K114" s="12"/>
    </row>
    <row r="115" ht="12.75">
      <c r="K115" s="12"/>
    </row>
    <row r="116" ht="12.75">
      <c r="K116" s="12"/>
    </row>
    <row r="117" ht="156" customHeight="1">
      <c r="K117" s="1"/>
    </row>
    <row r="124" ht="12.75">
      <c r="K124" s="3">
        <f>SUM(K118:K123)</f>
        <v>0</v>
      </c>
    </row>
  </sheetData>
  <sheetProtection/>
  <mergeCells count="17">
    <mergeCell ref="E1:I1"/>
    <mergeCell ref="A5:A7"/>
    <mergeCell ref="B5:B7"/>
    <mergeCell ref="C5:C7"/>
    <mergeCell ref="D5:D7"/>
    <mergeCell ref="E5:E7"/>
    <mergeCell ref="F5:F7"/>
    <mergeCell ref="G5:G7"/>
    <mergeCell ref="A2:O4"/>
    <mergeCell ref="M5:M7"/>
    <mergeCell ref="N5:N7"/>
    <mergeCell ref="O5:O7"/>
    <mergeCell ref="L5:L7"/>
    <mergeCell ref="H5:H7"/>
    <mergeCell ref="I5:I7"/>
    <mergeCell ref="J5:J7"/>
    <mergeCell ref="K5:K7"/>
  </mergeCells>
  <printOptions/>
  <pageMargins left="0" right="0" top="0" bottom="0" header="0.5118110236220472" footer="0.1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2017-05-10T08:53:48Z</cp:lastPrinted>
  <dcterms:created xsi:type="dcterms:W3CDTF">1996-10-14T23:33:28Z</dcterms:created>
  <dcterms:modified xsi:type="dcterms:W3CDTF">2018-04-13T05:36:40Z</dcterms:modified>
  <cp:category/>
  <cp:version/>
  <cp:contentType/>
  <cp:contentStatus/>
</cp:coreProperties>
</file>